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e\ruben.johansen\MEETINGS &amp; MISC\CUSTOMERS\Startfôringskalkulator og dokument\Final versions\"/>
    </mc:Choice>
  </mc:AlternateContent>
  <xr:revisionPtr revIDLastSave="0" documentId="13_ncr:1_{5A9A16B6-866A-4714-876B-B2814A511A59}" xr6:coauthVersionLast="47" xr6:coauthVersionMax="47" xr10:uidLastSave="{00000000-0000-0000-0000-000000000000}"/>
  <workbookProtection workbookAlgorithmName="SHA-512" workbookHashValue="MyvaGQ/AFgh9bvBD3FzwzOQcGrHCcjn16TbAgSyATpMDpY1a9GPf7MGpMr6H1Mv/DjUhH4PQabD6RQrZwISbqQ==" workbookSaltValue="UTlnAp40ENCowC+LVx1umw==" workbookSpinCount="100000" lockStructure="1"/>
  <bookViews>
    <workbookView xWindow="-120" yWindow="-120" windowWidth="29040" windowHeight="15840" firstSheet="2" activeTab="2" xr2:uid="{85537D80-2DB8-4584-B4FB-D69FFA9E4079}"/>
  </bookViews>
  <sheets>
    <sheet name="Forenklet" sheetId="1" state="hidden" r:id="rId1"/>
    <sheet name="Datautregning" sheetId="2" state="hidden" r:id="rId2"/>
    <sheet name="Startfôringsberegning" sheetId="5" r:id="rId3"/>
    <sheet name="ukedag" sheetId="7" state="hidden" r:id="rId4"/>
    <sheet name="Pivot dag for dag" sheetId="6" state="hidden" r:id="rId5"/>
    <sheet name="Pivot" sheetId="4" state="hidden" r:id="rId6"/>
  </sheets>
  <calcPr calcId="191028"/>
  <pivotCaches>
    <pivotCache cacheId="8" r:id="rId7"/>
    <pivotCache cacheId="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5" l="1"/>
  <c r="L3" i="5"/>
  <c r="G3" i="5"/>
  <c r="H3" i="5" s="1"/>
  <c r="L109" i="5" l="1"/>
  <c r="L110" i="5" s="1"/>
  <c r="L116" i="5"/>
  <c r="L117" i="5" s="1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N109" i="5"/>
  <c r="N116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K109" i="5"/>
  <c r="K110" i="5"/>
  <c r="K111" i="5"/>
  <c r="K112" i="5"/>
  <c r="K113" i="5" s="1"/>
  <c r="K114" i="5" s="1"/>
  <c r="K115" i="5" s="1"/>
  <c r="K116" i="5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K4" i="5"/>
  <c r="L118" i="5" l="1"/>
  <c r="N117" i="5"/>
  <c r="N110" i="5"/>
  <c r="L111" i="5"/>
  <c r="K5" i="5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B2" i="2"/>
  <c r="B3" i="2" s="1"/>
  <c r="A3" i="2" s="1"/>
  <c r="C16" i="1"/>
  <c r="E2" i="2" s="1"/>
  <c r="L119" i="5" l="1"/>
  <c r="N118" i="5"/>
  <c r="N111" i="5"/>
  <c r="L112" i="5"/>
  <c r="C17" i="1"/>
  <c r="I3" i="2" s="1"/>
  <c r="G4" i="5"/>
  <c r="H4" i="5" s="1"/>
  <c r="F3" i="5"/>
  <c r="D2" i="2"/>
  <c r="A2" i="2"/>
  <c r="B4" i="2"/>
  <c r="N119" i="5" l="1"/>
  <c r="L120" i="5"/>
  <c r="N112" i="5"/>
  <c r="L113" i="5"/>
  <c r="L4" i="5"/>
  <c r="N3" i="5"/>
  <c r="C18" i="1"/>
  <c r="F4" i="5"/>
  <c r="G5" i="5"/>
  <c r="H5" i="5" s="1"/>
  <c r="I4" i="2"/>
  <c r="C4" i="2"/>
  <c r="C2" i="2"/>
  <c r="C3" i="2"/>
  <c r="E3" i="2" s="1"/>
  <c r="E4" i="2" s="1"/>
  <c r="A4" i="2"/>
  <c r="B5" i="2"/>
  <c r="C5" i="2" s="1"/>
  <c r="N120" i="5" l="1"/>
  <c r="L121" i="5"/>
  <c r="N113" i="5"/>
  <c r="L114" i="5"/>
  <c r="L5" i="5"/>
  <c r="N4" i="5"/>
  <c r="E5" i="2"/>
  <c r="G6" i="5"/>
  <c r="H6" i="5" s="1"/>
  <c r="F5" i="5"/>
  <c r="A5" i="2"/>
  <c r="B6" i="2"/>
  <c r="C6" i="2" s="1"/>
  <c r="N121" i="5" l="1"/>
  <c r="L122" i="5"/>
  <c r="N114" i="5"/>
  <c r="L115" i="5"/>
  <c r="N115" i="5" s="1"/>
  <c r="L6" i="5"/>
  <c r="N5" i="5"/>
  <c r="E6" i="2"/>
  <c r="F6" i="5"/>
  <c r="G7" i="5"/>
  <c r="H7" i="5" s="1"/>
  <c r="A6" i="2"/>
  <c r="B7" i="2"/>
  <c r="C7" i="2" s="1"/>
  <c r="N122" i="5" l="1"/>
  <c r="L123" i="5"/>
  <c r="L7" i="5"/>
  <c r="N6" i="5"/>
  <c r="E7" i="2"/>
  <c r="G8" i="5"/>
  <c r="H8" i="5" s="1"/>
  <c r="F7" i="5"/>
  <c r="A7" i="2"/>
  <c r="B8" i="2"/>
  <c r="N123" i="5" l="1"/>
  <c r="L124" i="5"/>
  <c r="L8" i="5"/>
  <c r="N7" i="5"/>
  <c r="F8" i="5"/>
  <c r="G9" i="5"/>
  <c r="H9" i="5" s="1"/>
  <c r="C8" i="2"/>
  <c r="E8" i="2" s="1"/>
  <c r="E9" i="2" s="1"/>
  <c r="A8" i="2"/>
  <c r="B9" i="2"/>
  <c r="C9" i="2" s="1"/>
  <c r="N124" i="5" l="1"/>
  <c r="L125" i="5"/>
  <c r="L9" i="5"/>
  <c r="N8" i="5"/>
  <c r="G10" i="5"/>
  <c r="H10" i="5" s="1"/>
  <c r="F9" i="5"/>
  <c r="A9" i="2"/>
  <c r="B10" i="2"/>
  <c r="C10" i="2" s="1"/>
  <c r="E10" i="2" s="1"/>
  <c r="N125" i="5" l="1"/>
  <c r="L126" i="5"/>
  <c r="L10" i="5"/>
  <c r="N9" i="5"/>
  <c r="F10" i="5"/>
  <c r="G11" i="5"/>
  <c r="H11" i="5" s="1"/>
  <c r="A10" i="2"/>
  <c r="B11" i="2"/>
  <c r="C11" i="2" s="1"/>
  <c r="E11" i="2" s="1"/>
  <c r="N126" i="5" l="1"/>
  <c r="L127" i="5"/>
  <c r="L11" i="5"/>
  <c r="N10" i="5"/>
  <c r="G12" i="5"/>
  <c r="H12" i="5" s="1"/>
  <c r="F11" i="5"/>
  <c r="A11" i="2"/>
  <c r="B12" i="2"/>
  <c r="C12" i="2" s="1"/>
  <c r="E12" i="2" s="1"/>
  <c r="N127" i="5" l="1"/>
  <c r="L128" i="5"/>
  <c r="L12" i="5"/>
  <c r="N11" i="5"/>
  <c r="G13" i="5"/>
  <c r="H13" i="5" s="1"/>
  <c r="F12" i="5"/>
  <c r="A12" i="2"/>
  <c r="B13" i="2"/>
  <c r="C13" i="2" s="1"/>
  <c r="E13" i="2" s="1"/>
  <c r="L129" i="5" l="1"/>
  <c r="N129" i="5" s="1"/>
  <c r="N128" i="5"/>
  <c r="L13" i="5"/>
  <c r="N12" i="5"/>
  <c r="F13" i="5"/>
  <c r="G14" i="5"/>
  <c r="H14" i="5" s="1"/>
  <c r="A13" i="2"/>
  <c r="B14" i="2"/>
  <c r="C14" i="2" s="1"/>
  <c r="E14" i="2" s="1"/>
  <c r="L14" i="5" l="1"/>
  <c r="N13" i="5"/>
  <c r="G15" i="5"/>
  <c r="H15" i="5" s="1"/>
  <c r="F14" i="5"/>
  <c r="A14" i="2"/>
  <c r="B15" i="2"/>
  <c r="C15" i="2" s="1"/>
  <c r="E15" i="2" s="1"/>
  <c r="L15" i="5" l="1"/>
  <c r="N14" i="5"/>
  <c r="G16" i="5"/>
  <c r="H16" i="5" s="1"/>
  <c r="F15" i="5"/>
  <c r="A15" i="2"/>
  <c r="B16" i="2"/>
  <c r="C16" i="2" s="1"/>
  <c r="E16" i="2" s="1"/>
  <c r="L16" i="5" l="1"/>
  <c r="N15" i="5"/>
  <c r="F16" i="5"/>
  <c r="G17" i="5"/>
  <c r="H17" i="5" s="1"/>
  <c r="A16" i="2"/>
  <c r="B17" i="2"/>
  <c r="C17" i="2" s="1"/>
  <c r="E17" i="2" s="1"/>
  <c r="L17" i="5" l="1"/>
  <c r="N16" i="5"/>
  <c r="G18" i="5"/>
  <c r="H18" i="5" s="1"/>
  <c r="F17" i="5"/>
  <c r="A17" i="2"/>
  <c r="B18" i="2"/>
  <c r="C18" i="2" s="1"/>
  <c r="E18" i="2" s="1"/>
  <c r="L18" i="5" l="1"/>
  <c r="N17" i="5"/>
  <c r="F18" i="5"/>
  <c r="G19" i="5"/>
  <c r="H19" i="5" s="1"/>
  <c r="A18" i="2"/>
  <c r="B19" i="2"/>
  <c r="C19" i="2" s="1"/>
  <c r="E19" i="2" s="1"/>
  <c r="L19" i="5" l="1"/>
  <c r="N18" i="5"/>
  <c r="G20" i="5"/>
  <c r="H20" i="5" s="1"/>
  <c r="F19" i="5"/>
  <c r="A19" i="2"/>
  <c r="B20" i="2"/>
  <c r="C20" i="2" s="1"/>
  <c r="E20" i="2" s="1"/>
  <c r="L20" i="5" l="1"/>
  <c r="N19" i="5"/>
  <c r="G21" i="5"/>
  <c r="H21" i="5" s="1"/>
  <c r="F20" i="5"/>
  <c r="A20" i="2"/>
  <c r="B21" i="2"/>
  <c r="C21" i="2" s="1"/>
  <c r="E21" i="2" s="1"/>
  <c r="L21" i="5" l="1"/>
  <c r="N20" i="5"/>
  <c r="F21" i="5"/>
  <c r="G22" i="5"/>
  <c r="H22" i="5" s="1"/>
  <c r="A21" i="2"/>
  <c r="B22" i="2"/>
  <c r="C22" i="2" s="1"/>
  <c r="E22" i="2" s="1"/>
  <c r="L22" i="5" l="1"/>
  <c r="N21" i="5"/>
  <c r="G23" i="5"/>
  <c r="H23" i="5" s="1"/>
  <c r="F22" i="5"/>
  <c r="A22" i="2"/>
  <c r="B23" i="2"/>
  <c r="C23" i="2" s="1"/>
  <c r="E23" i="2" s="1"/>
  <c r="L23" i="5" l="1"/>
  <c r="N22" i="5"/>
  <c r="G24" i="5"/>
  <c r="H24" i="5" s="1"/>
  <c r="F23" i="5"/>
  <c r="A23" i="2"/>
  <c r="B24" i="2"/>
  <c r="C24" i="2" s="1"/>
  <c r="E24" i="2" s="1"/>
  <c r="L24" i="5" l="1"/>
  <c r="N23" i="5"/>
  <c r="F24" i="5"/>
  <c r="G25" i="5"/>
  <c r="H25" i="5" s="1"/>
  <c r="A24" i="2"/>
  <c r="B25" i="2"/>
  <c r="C25" i="2" s="1"/>
  <c r="E25" i="2" s="1"/>
  <c r="L25" i="5" l="1"/>
  <c r="N24" i="5"/>
  <c r="G26" i="5"/>
  <c r="H26" i="5" s="1"/>
  <c r="F25" i="5"/>
  <c r="A25" i="2"/>
  <c r="B26" i="2"/>
  <c r="C26" i="2" s="1"/>
  <c r="E26" i="2" s="1"/>
  <c r="L26" i="5" l="1"/>
  <c r="N25" i="5"/>
  <c r="F26" i="5"/>
  <c r="G27" i="5"/>
  <c r="A26" i="2"/>
  <c r="B27" i="2"/>
  <c r="C27" i="2" s="1"/>
  <c r="E27" i="2" s="1"/>
  <c r="H27" i="5" l="1"/>
  <c r="L27" i="5"/>
  <c r="N26" i="5"/>
  <c r="G28" i="5"/>
  <c r="H28" i="5" s="1"/>
  <c r="F27" i="5"/>
  <c r="A27" i="2"/>
  <c r="B28" i="2"/>
  <c r="C28" i="2" s="1"/>
  <c r="E28" i="2" s="1"/>
  <c r="L28" i="5" l="1"/>
  <c r="N27" i="5"/>
  <c r="G29" i="5"/>
  <c r="H29" i="5" s="1"/>
  <c r="F28" i="5"/>
  <c r="A28" i="2"/>
  <c r="B29" i="2"/>
  <c r="C29" i="2" s="1"/>
  <c r="E29" i="2" s="1"/>
  <c r="L29" i="5" l="1"/>
  <c r="N28" i="5"/>
  <c r="F29" i="5"/>
  <c r="G30" i="5"/>
  <c r="H30" i="5" s="1"/>
  <c r="A29" i="2"/>
  <c r="B30" i="2"/>
  <c r="C30" i="2" s="1"/>
  <c r="E30" i="2" s="1"/>
  <c r="L30" i="5" l="1"/>
  <c r="N29" i="5"/>
  <c r="G31" i="5"/>
  <c r="F30" i="5"/>
  <c r="A30" i="2"/>
  <c r="B31" i="2"/>
  <c r="C31" i="2" s="1"/>
  <c r="E31" i="2" s="1"/>
  <c r="H31" i="5" l="1"/>
  <c r="Q4" i="5"/>
  <c r="L31" i="5"/>
  <c r="N30" i="5"/>
  <c r="G32" i="5"/>
  <c r="H32" i="5" s="1"/>
  <c r="F31" i="5"/>
  <c r="A31" i="2"/>
  <c r="B32" i="2"/>
  <c r="C32" i="2" s="1"/>
  <c r="E32" i="2" s="1"/>
  <c r="L32" i="5" l="1"/>
  <c r="N31" i="5"/>
  <c r="F32" i="5"/>
  <c r="G33" i="5"/>
  <c r="H33" i="5" s="1"/>
  <c r="A32" i="2"/>
  <c r="B33" i="2"/>
  <c r="C33" i="2" s="1"/>
  <c r="E33" i="2" s="1"/>
  <c r="L33" i="5" l="1"/>
  <c r="N32" i="5"/>
  <c r="G34" i="5"/>
  <c r="H34" i="5" s="1"/>
  <c r="F33" i="5"/>
  <c r="A33" i="2"/>
  <c r="B34" i="2"/>
  <c r="C34" i="2" s="1"/>
  <c r="E34" i="2" s="1"/>
  <c r="L34" i="5" l="1"/>
  <c r="N33" i="5"/>
  <c r="F34" i="5"/>
  <c r="G35" i="5"/>
  <c r="H35" i="5" s="1"/>
  <c r="A34" i="2"/>
  <c r="B35" i="2"/>
  <c r="C35" i="2" s="1"/>
  <c r="E35" i="2" s="1"/>
  <c r="L35" i="5" l="1"/>
  <c r="N34" i="5"/>
  <c r="G36" i="5"/>
  <c r="H36" i="5" s="1"/>
  <c r="F35" i="5"/>
  <c r="A35" i="2"/>
  <c r="B36" i="2"/>
  <c r="C36" i="2" s="1"/>
  <c r="E36" i="2" s="1"/>
  <c r="L36" i="5" l="1"/>
  <c r="N35" i="5"/>
  <c r="G37" i="5"/>
  <c r="H37" i="5" s="1"/>
  <c r="F36" i="5"/>
  <c r="A36" i="2"/>
  <c r="B37" i="2"/>
  <c r="C37" i="2" s="1"/>
  <c r="E37" i="2" s="1"/>
  <c r="L37" i="5" l="1"/>
  <c r="N36" i="5"/>
  <c r="F37" i="5"/>
  <c r="G38" i="5"/>
  <c r="H38" i="5" s="1"/>
  <c r="A37" i="2"/>
  <c r="B38" i="2"/>
  <c r="C38" i="2" s="1"/>
  <c r="E38" i="2" s="1"/>
  <c r="L38" i="5" l="1"/>
  <c r="N37" i="5"/>
  <c r="G39" i="5"/>
  <c r="H39" i="5" s="1"/>
  <c r="F38" i="5"/>
  <c r="A38" i="2"/>
  <c r="B39" i="2"/>
  <c r="C39" i="2" s="1"/>
  <c r="E39" i="2" s="1"/>
  <c r="L39" i="5" l="1"/>
  <c r="N38" i="5"/>
  <c r="G40" i="5"/>
  <c r="H40" i="5" s="1"/>
  <c r="F39" i="5"/>
  <c r="A39" i="2"/>
  <c r="B40" i="2"/>
  <c r="C40" i="2" s="1"/>
  <c r="E40" i="2" s="1"/>
  <c r="L40" i="5" l="1"/>
  <c r="N39" i="5"/>
  <c r="F40" i="5"/>
  <c r="G41" i="5"/>
  <c r="H41" i="5" s="1"/>
  <c r="A40" i="2"/>
  <c r="B41" i="2"/>
  <c r="C41" i="2" s="1"/>
  <c r="E41" i="2" s="1"/>
  <c r="L41" i="5" l="1"/>
  <c r="N40" i="5"/>
  <c r="G42" i="5"/>
  <c r="H42" i="5" s="1"/>
  <c r="F41" i="5"/>
  <c r="A41" i="2"/>
  <c r="B42" i="2"/>
  <c r="C42" i="2" s="1"/>
  <c r="E42" i="2" s="1"/>
  <c r="L42" i="5" l="1"/>
  <c r="N41" i="5"/>
  <c r="F42" i="5"/>
  <c r="G43" i="5"/>
  <c r="H43" i="5" s="1"/>
  <c r="A42" i="2"/>
  <c r="B43" i="2"/>
  <c r="C43" i="2" s="1"/>
  <c r="E43" i="2" s="1"/>
  <c r="L43" i="5" l="1"/>
  <c r="N42" i="5"/>
  <c r="G44" i="5"/>
  <c r="H44" i="5" s="1"/>
  <c r="F43" i="5"/>
  <c r="A43" i="2"/>
  <c r="B44" i="2"/>
  <c r="C44" i="2" s="1"/>
  <c r="E44" i="2" s="1"/>
  <c r="L44" i="5" l="1"/>
  <c r="N43" i="5"/>
  <c r="G45" i="5"/>
  <c r="H45" i="5" s="1"/>
  <c r="F44" i="5"/>
  <c r="A44" i="2"/>
  <c r="B45" i="2"/>
  <c r="C45" i="2" s="1"/>
  <c r="E45" i="2" s="1"/>
  <c r="L45" i="5" l="1"/>
  <c r="N44" i="5"/>
  <c r="F45" i="5"/>
  <c r="G46" i="5"/>
  <c r="H46" i="5" s="1"/>
  <c r="A45" i="2"/>
  <c r="B46" i="2"/>
  <c r="C46" i="2" s="1"/>
  <c r="E46" i="2" s="1"/>
  <c r="L46" i="5" l="1"/>
  <c r="N45" i="5"/>
  <c r="G47" i="5"/>
  <c r="H47" i="5" s="1"/>
  <c r="F46" i="5"/>
  <c r="A46" i="2"/>
  <c r="B47" i="2"/>
  <c r="C47" i="2" s="1"/>
  <c r="E47" i="2" s="1"/>
  <c r="L47" i="5" l="1"/>
  <c r="N46" i="5"/>
  <c r="G48" i="5"/>
  <c r="H48" i="5" s="1"/>
  <c r="F47" i="5"/>
  <c r="A47" i="2"/>
  <c r="B48" i="2"/>
  <c r="C48" i="2" s="1"/>
  <c r="E48" i="2" s="1"/>
  <c r="L48" i="5" l="1"/>
  <c r="N47" i="5"/>
  <c r="G49" i="5"/>
  <c r="H49" i="5" s="1"/>
  <c r="F48" i="5"/>
  <c r="A48" i="2"/>
  <c r="B49" i="2"/>
  <c r="C49" i="2" s="1"/>
  <c r="E49" i="2" s="1"/>
  <c r="L49" i="5" l="1"/>
  <c r="N48" i="5"/>
  <c r="G50" i="5"/>
  <c r="H50" i="5" s="1"/>
  <c r="F49" i="5"/>
  <c r="A49" i="2"/>
  <c r="B50" i="2"/>
  <c r="C50" i="2" s="1"/>
  <c r="E50" i="2" s="1"/>
  <c r="L50" i="5" l="1"/>
  <c r="N49" i="5"/>
  <c r="F50" i="5"/>
  <c r="G51" i="5"/>
  <c r="H51" i="5" s="1"/>
  <c r="A50" i="2"/>
  <c r="B51" i="2"/>
  <c r="C51" i="2" s="1"/>
  <c r="E51" i="2" s="1"/>
  <c r="L51" i="5" l="1"/>
  <c r="N50" i="5"/>
  <c r="G52" i="5"/>
  <c r="H52" i="5" s="1"/>
  <c r="F51" i="5"/>
  <c r="A51" i="2"/>
  <c r="B52" i="2"/>
  <c r="C52" i="2" s="1"/>
  <c r="E52" i="2" s="1"/>
  <c r="L52" i="5" l="1"/>
  <c r="N51" i="5"/>
  <c r="G53" i="5"/>
  <c r="H53" i="5" s="1"/>
  <c r="F52" i="5"/>
  <c r="A52" i="2"/>
  <c r="B53" i="2"/>
  <c r="C53" i="2" s="1"/>
  <c r="E53" i="2" s="1"/>
  <c r="L53" i="5" l="1"/>
  <c r="N52" i="5"/>
  <c r="F53" i="5"/>
  <c r="G54" i="5"/>
  <c r="H54" i="5" s="1"/>
  <c r="A53" i="2"/>
  <c r="B54" i="2"/>
  <c r="C54" i="2" s="1"/>
  <c r="E54" i="2" s="1"/>
  <c r="L54" i="5" l="1"/>
  <c r="N53" i="5"/>
  <c r="G55" i="5"/>
  <c r="H55" i="5" s="1"/>
  <c r="F54" i="5"/>
  <c r="A54" i="2"/>
  <c r="B55" i="2"/>
  <c r="C55" i="2" s="1"/>
  <c r="E55" i="2" s="1"/>
  <c r="L55" i="5" l="1"/>
  <c r="N54" i="5"/>
  <c r="G56" i="5"/>
  <c r="H56" i="5" s="1"/>
  <c r="F55" i="5"/>
  <c r="A55" i="2"/>
  <c r="B56" i="2"/>
  <c r="C56" i="2" s="1"/>
  <c r="E56" i="2" s="1"/>
  <c r="L56" i="5" l="1"/>
  <c r="N55" i="5"/>
  <c r="F56" i="5"/>
  <c r="G57" i="5"/>
  <c r="H57" i="5" s="1"/>
  <c r="A56" i="2"/>
  <c r="B57" i="2"/>
  <c r="C57" i="2" s="1"/>
  <c r="E57" i="2" s="1"/>
  <c r="L57" i="5" l="1"/>
  <c r="N56" i="5"/>
  <c r="G58" i="5"/>
  <c r="H58" i="5" s="1"/>
  <c r="F57" i="5"/>
  <c r="A57" i="2"/>
  <c r="B58" i="2"/>
  <c r="C58" i="2" s="1"/>
  <c r="E58" i="2" s="1"/>
  <c r="L58" i="5" l="1"/>
  <c r="N57" i="5"/>
  <c r="F58" i="5"/>
  <c r="G59" i="5"/>
  <c r="H59" i="5" s="1"/>
  <c r="A58" i="2"/>
  <c r="B59" i="2"/>
  <c r="C59" i="2" s="1"/>
  <c r="E59" i="2" s="1"/>
  <c r="L59" i="5" l="1"/>
  <c r="N58" i="5"/>
  <c r="G60" i="5"/>
  <c r="H60" i="5" s="1"/>
  <c r="F59" i="5"/>
  <c r="A59" i="2"/>
  <c r="B60" i="2"/>
  <c r="C60" i="2" s="1"/>
  <c r="E60" i="2" s="1"/>
  <c r="L60" i="5" l="1"/>
  <c r="N59" i="5"/>
  <c r="G61" i="5"/>
  <c r="H61" i="5" s="1"/>
  <c r="F60" i="5"/>
  <c r="A60" i="2"/>
  <c r="B61" i="2"/>
  <c r="C61" i="2" s="1"/>
  <c r="E61" i="2" s="1"/>
  <c r="L61" i="5" l="1"/>
  <c r="N60" i="5"/>
  <c r="F61" i="5"/>
  <c r="G62" i="5"/>
  <c r="H62" i="5" s="1"/>
  <c r="A61" i="2"/>
  <c r="B62" i="2"/>
  <c r="C62" i="2" s="1"/>
  <c r="E62" i="2" s="1"/>
  <c r="L62" i="5" l="1"/>
  <c r="N61" i="5"/>
  <c r="G63" i="5"/>
  <c r="H63" i="5" s="1"/>
  <c r="F62" i="5"/>
  <c r="A62" i="2"/>
  <c r="B63" i="2"/>
  <c r="C63" i="2" s="1"/>
  <c r="E63" i="2" s="1"/>
  <c r="L63" i="5" l="1"/>
  <c r="N62" i="5"/>
  <c r="G64" i="5"/>
  <c r="H64" i="5" s="1"/>
  <c r="F63" i="5"/>
  <c r="A63" i="2"/>
  <c r="B64" i="2"/>
  <c r="C64" i="2" s="1"/>
  <c r="E64" i="2" s="1"/>
  <c r="L64" i="5" l="1"/>
  <c r="N63" i="5"/>
  <c r="F64" i="5"/>
  <c r="G65" i="5"/>
  <c r="H65" i="5" s="1"/>
  <c r="A64" i="2"/>
  <c r="B65" i="2"/>
  <c r="C65" i="2" s="1"/>
  <c r="E65" i="2" s="1"/>
  <c r="L65" i="5" l="1"/>
  <c r="N64" i="5"/>
  <c r="G66" i="5"/>
  <c r="H66" i="5" s="1"/>
  <c r="F65" i="5"/>
  <c r="A65" i="2"/>
  <c r="B66" i="2"/>
  <c r="C66" i="2" s="1"/>
  <c r="E66" i="2" s="1"/>
  <c r="L66" i="5" l="1"/>
  <c r="N65" i="5"/>
  <c r="F66" i="5"/>
  <c r="G67" i="5"/>
  <c r="H67" i="5" s="1"/>
  <c r="A66" i="2"/>
  <c r="B67" i="2"/>
  <c r="C67" i="2" s="1"/>
  <c r="E67" i="2" s="1"/>
  <c r="L67" i="5" l="1"/>
  <c r="N66" i="5"/>
  <c r="G68" i="5"/>
  <c r="H68" i="5" s="1"/>
  <c r="F67" i="5"/>
  <c r="A67" i="2"/>
  <c r="B68" i="2"/>
  <c r="C68" i="2" s="1"/>
  <c r="E68" i="2" s="1"/>
  <c r="L68" i="5" l="1"/>
  <c r="N67" i="5"/>
  <c r="G69" i="5"/>
  <c r="H69" i="5" s="1"/>
  <c r="F68" i="5"/>
  <c r="A68" i="2"/>
  <c r="B69" i="2"/>
  <c r="C69" i="2" s="1"/>
  <c r="E69" i="2" s="1"/>
  <c r="L69" i="5" l="1"/>
  <c r="N68" i="5"/>
  <c r="F69" i="5"/>
  <c r="G70" i="5"/>
  <c r="H70" i="5" s="1"/>
  <c r="A69" i="2"/>
  <c r="B70" i="2"/>
  <c r="C70" i="2" s="1"/>
  <c r="E70" i="2" s="1"/>
  <c r="L70" i="5" l="1"/>
  <c r="N69" i="5"/>
  <c r="G71" i="5"/>
  <c r="H71" i="5" s="1"/>
  <c r="F70" i="5"/>
  <c r="A70" i="2"/>
  <c r="B71" i="2"/>
  <c r="C71" i="2" s="1"/>
  <c r="E71" i="2" s="1"/>
  <c r="L71" i="5" l="1"/>
  <c r="N70" i="5"/>
  <c r="G72" i="5"/>
  <c r="H72" i="5" s="1"/>
  <c r="F71" i="5"/>
  <c r="A71" i="2"/>
  <c r="B72" i="2"/>
  <c r="C72" i="2" s="1"/>
  <c r="E72" i="2" s="1"/>
  <c r="L72" i="5" l="1"/>
  <c r="N71" i="5"/>
  <c r="F72" i="5"/>
  <c r="G73" i="5"/>
  <c r="H73" i="5" s="1"/>
  <c r="A72" i="2"/>
  <c r="B73" i="2"/>
  <c r="C73" i="2" s="1"/>
  <c r="E73" i="2" s="1"/>
  <c r="L73" i="5" l="1"/>
  <c r="N72" i="5"/>
  <c r="G74" i="5"/>
  <c r="H74" i="5" s="1"/>
  <c r="F73" i="5"/>
  <c r="A73" i="2"/>
  <c r="B74" i="2"/>
  <c r="C74" i="2" s="1"/>
  <c r="E74" i="2" s="1"/>
  <c r="L74" i="5" l="1"/>
  <c r="N73" i="5"/>
  <c r="F74" i="5"/>
  <c r="G75" i="5"/>
  <c r="H75" i="5" s="1"/>
  <c r="A74" i="2"/>
  <c r="B75" i="2"/>
  <c r="C75" i="2" s="1"/>
  <c r="E75" i="2" s="1"/>
  <c r="L75" i="5" l="1"/>
  <c r="N74" i="5"/>
  <c r="G76" i="5"/>
  <c r="H76" i="5" s="1"/>
  <c r="F75" i="5"/>
  <c r="A75" i="2"/>
  <c r="B76" i="2"/>
  <c r="C76" i="2" s="1"/>
  <c r="E76" i="2" s="1"/>
  <c r="L76" i="5" l="1"/>
  <c r="N75" i="5"/>
  <c r="G77" i="5"/>
  <c r="H77" i="5" s="1"/>
  <c r="F76" i="5"/>
  <c r="A76" i="2"/>
  <c r="B77" i="2"/>
  <c r="C77" i="2" s="1"/>
  <c r="E77" i="2" s="1"/>
  <c r="L77" i="5" l="1"/>
  <c r="N76" i="5"/>
  <c r="F77" i="5"/>
  <c r="G78" i="5"/>
  <c r="H78" i="5" s="1"/>
  <c r="A77" i="2"/>
  <c r="B78" i="2"/>
  <c r="C78" i="2" s="1"/>
  <c r="E78" i="2" s="1"/>
  <c r="L78" i="5" l="1"/>
  <c r="N77" i="5"/>
  <c r="G79" i="5"/>
  <c r="H79" i="5" s="1"/>
  <c r="F78" i="5"/>
  <c r="A78" i="2"/>
  <c r="B79" i="2"/>
  <c r="C79" i="2" s="1"/>
  <c r="E79" i="2" s="1"/>
  <c r="L79" i="5" l="1"/>
  <c r="N78" i="5"/>
  <c r="G80" i="5"/>
  <c r="H80" i="5" s="1"/>
  <c r="F79" i="5"/>
  <c r="A79" i="2"/>
  <c r="B80" i="2"/>
  <c r="C80" i="2" s="1"/>
  <c r="E80" i="2" s="1"/>
  <c r="L80" i="5" l="1"/>
  <c r="N79" i="5"/>
  <c r="G81" i="5"/>
  <c r="H81" i="5" s="1"/>
  <c r="F80" i="5"/>
  <c r="A80" i="2"/>
  <c r="B81" i="2"/>
  <c r="C81" i="2" s="1"/>
  <c r="E81" i="2" s="1"/>
  <c r="L81" i="5" l="1"/>
  <c r="N80" i="5"/>
  <c r="G82" i="5"/>
  <c r="H82" i="5" s="1"/>
  <c r="F81" i="5"/>
  <c r="A81" i="2"/>
  <c r="B82" i="2"/>
  <c r="C82" i="2" s="1"/>
  <c r="E82" i="2" s="1"/>
  <c r="L82" i="5" l="1"/>
  <c r="N81" i="5"/>
  <c r="F82" i="5"/>
  <c r="G83" i="5"/>
  <c r="H83" i="5" s="1"/>
  <c r="A82" i="2"/>
  <c r="B83" i="2"/>
  <c r="C83" i="2" s="1"/>
  <c r="E83" i="2" s="1"/>
  <c r="L83" i="5" l="1"/>
  <c r="N82" i="5"/>
  <c r="G84" i="5"/>
  <c r="H84" i="5" s="1"/>
  <c r="F83" i="5"/>
  <c r="A83" i="2"/>
  <c r="B84" i="2"/>
  <c r="C84" i="2" s="1"/>
  <c r="E84" i="2" s="1"/>
  <c r="L84" i="5" l="1"/>
  <c r="N83" i="5"/>
  <c r="G85" i="5"/>
  <c r="H85" i="5" s="1"/>
  <c r="F84" i="5"/>
  <c r="A84" i="2"/>
  <c r="B85" i="2"/>
  <c r="C85" i="2" s="1"/>
  <c r="E85" i="2" s="1"/>
  <c r="L85" i="5" l="1"/>
  <c r="N84" i="5"/>
  <c r="F85" i="5"/>
  <c r="G86" i="5"/>
  <c r="H86" i="5" s="1"/>
  <c r="A85" i="2"/>
  <c r="B86" i="2"/>
  <c r="C86" i="2" s="1"/>
  <c r="E86" i="2" s="1"/>
  <c r="L86" i="5" l="1"/>
  <c r="N85" i="5"/>
  <c r="G87" i="5"/>
  <c r="H87" i="5" s="1"/>
  <c r="F86" i="5"/>
  <c r="A86" i="2"/>
  <c r="B87" i="2"/>
  <c r="C87" i="2" s="1"/>
  <c r="E87" i="2" s="1"/>
  <c r="L87" i="5" l="1"/>
  <c r="N86" i="5"/>
  <c r="G88" i="5"/>
  <c r="H88" i="5" s="1"/>
  <c r="F87" i="5"/>
  <c r="A87" i="2"/>
  <c r="B88" i="2"/>
  <c r="C88" i="2" s="1"/>
  <c r="E88" i="2" s="1"/>
  <c r="L88" i="5" l="1"/>
  <c r="N87" i="5"/>
  <c r="F88" i="5"/>
  <c r="G89" i="5"/>
  <c r="H89" i="5" s="1"/>
  <c r="A88" i="2"/>
  <c r="B89" i="2"/>
  <c r="C89" i="2" s="1"/>
  <c r="E89" i="2" s="1"/>
  <c r="L89" i="5" l="1"/>
  <c r="N88" i="5"/>
  <c r="G90" i="5"/>
  <c r="H90" i="5" s="1"/>
  <c r="F89" i="5"/>
  <c r="A89" i="2"/>
  <c r="B90" i="2"/>
  <c r="C90" i="2" s="1"/>
  <c r="E90" i="2" s="1"/>
  <c r="N89" i="5" l="1"/>
  <c r="L90" i="5"/>
  <c r="F90" i="5"/>
  <c r="G91" i="5"/>
  <c r="H91" i="5" s="1"/>
  <c r="A90" i="2"/>
  <c r="B91" i="2"/>
  <c r="C91" i="2" s="1"/>
  <c r="E91" i="2" s="1"/>
  <c r="N90" i="5" l="1"/>
  <c r="L91" i="5"/>
  <c r="G92" i="5"/>
  <c r="H92" i="5" s="1"/>
  <c r="F91" i="5"/>
  <c r="A91" i="2"/>
  <c r="B92" i="2"/>
  <c r="C92" i="2" s="1"/>
  <c r="E92" i="2" s="1"/>
  <c r="L92" i="5" l="1"/>
  <c r="N91" i="5"/>
  <c r="G93" i="5"/>
  <c r="H93" i="5" s="1"/>
  <c r="F92" i="5"/>
  <c r="A92" i="2"/>
  <c r="B93" i="2"/>
  <c r="C93" i="2" s="1"/>
  <c r="E93" i="2" s="1"/>
  <c r="N92" i="5" l="1"/>
  <c r="L93" i="5"/>
  <c r="F93" i="5"/>
  <c r="G94" i="5"/>
  <c r="H94" i="5" s="1"/>
  <c r="A93" i="2"/>
  <c r="B94" i="2"/>
  <c r="C94" i="2" s="1"/>
  <c r="E94" i="2" s="1"/>
  <c r="L94" i="5" l="1"/>
  <c r="N93" i="5"/>
  <c r="G95" i="5"/>
  <c r="H95" i="5" s="1"/>
  <c r="F94" i="5"/>
  <c r="A94" i="2"/>
  <c r="B95" i="2"/>
  <c r="C95" i="2" s="1"/>
  <c r="E95" i="2" s="1"/>
  <c r="L95" i="5" l="1"/>
  <c r="N94" i="5"/>
  <c r="G96" i="5"/>
  <c r="H96" i="5" s="1"/>
  <c r="F95" i="5"/>
  <c r="A95" i="2"/>
  <c r="B96" i="2"/>
  <c r="C96" i="2" s="1"/>
  <c r="E96" i="2" s="1"/>
  <c r="L96" i="5" l="1"/>
  <c r="N95" i="5"/>
  <c r="F96" i="5"/>
  <c r="G97" i="5"/>
  <c r="H97" i="5" s="1"/>
  <c r="A96" i="2"/>
  <c r="B97" i="2"/>
  <c r="C97" i="2" s="1"/>
  <c r="E97" i="2" s="1"/>
  <c r="L97" i="5" l="1"/>
  <c r="N96" i="5"/>
  <c r="G98" i="5"/>
  <c r="H98" i="5" s="1"/>
  <c r="F97" i="5"/>
  <c r="A97" i="2"/>
  <c r="B98" i="2"/>
  <c r="C98" i="2" s="1"/>
  <c r="E98" i="2" s="1"/>
  <c r="L98" i="5" l="1"/>
  <c r="N97" i="5"/>
  <c r="F98" i="5"/>
  <c r="G99" i="5"/>
  <c r="H99" i="5" s="1"/>
  <c r="A98" i="2"/>
  <c r="B99" i="2"/>
  <c r="C99" i="2" s="1"/>
  <c r="E99" i="2" s="1"/>
  <c r="N98" i="5" l="1"/>
  <c r="L99" i="5"/>
  <c r="G100" i="5"/>
  <c r="H100" i="5" s="1"/>
  <c r="F99" i="5"/>
  <c r="A99" i="2"/>
  <c r="B100" i="2"/>
  <c r="C100" i="2" s="1"/>
  <c r="E100" i="2" s="1"/>
  <c r="N99" i="5" l="1"/>
  <c r="L100" i="5"/>
  <c r="G101" i="5"/>
  <c r="H101" i="5" s="1"/>
  <c r="F100" i="5"/>
  <c r="A100" i="2"/>
  <c r="B101" i="2"/>
  <c r="C101" i="2" s="1"/>
  <c r="E101" i="2" s="1"/>
  <c r="N100" i="5" l="1"/>
  <c r="L101" i="5"/>
  <c r="F101" i="5"/>
  <c r="G102" i="5"/>
  <c r="H102" i="5" s="1"/>
  <c r="A101" i="2"/>
  <c r="B102" i="2"/>
  <c r="C102" i="2" s="1"/>
  <c r="E102" i="2" s="1"/>
  <c r="N101" i="5" l="1"/>
  <c r="L102" i="5"/>
  <c r="G103" i="5"/>
  <c r="H103" i="5" s="1"/>
  <c r="F102" i="5"/>
  <c r="A102" i="2"/>
  <c r="B103" i="2"/>
  <c r="C103" i="2" s="1"/>
  <c r="E103" i="2" s="1"/>
  <c r="L103" i="5" l="1"/>
  <c r="N102" i="5"/>
  <c r="G104" i="5"/>
  <c r="H104" i="5" s="1"/>
  <c r="F103" i="5"/>
  <c r="A103" i="2"/>
  <c r="B104" i="2"/>
  <c r="C104" i="2" s="1"/>
  <c r="E104" i="2" s="1"/>
  <c r="L104" i="5" l="1"/>
  <c r="N103" i="5"/>
  <c r="F104" i="5"/>
  <c r="G105" i="5"/>
  <c r="H105" i="5" s="1"/>
  <c r="A104" i="2"/>
  <c r="B105" i="2"/>
  <c r="C105" i="2" s="1"/>
  <c r="E105" i="2" s="1"/>
  <c r="L105" i="5" l="1"/>
  <c r="N104" i="5"/>
  <c r="G106" i="5"/>
  <c r="H106" i="5" s="1"/>
  <c r="F105" i="5"/>
  <c r="A105" i="2"/>
  <c r="B106" i="2"/>
  <c r="C106" i="2" s="1"/>
  <c r="E106" i="2" s="1"/>
  <c r="L106" i="5" l="1"/>
  <c r="N105" i="5"/>
  <c r="F106" i="5"/>
  <c r="G107" i="5"/>
  <c r="H107" i="5" s="1"/>
  <c r="A106" i="2"/>
  <c r="B107" i="2"/>
  <c r="C107" i="2" s="1"/>
  <c r="E107" i="2" s="1"/>
  <c r="L107" i="5" l="1"/>
  <c r="N106" i="5"/>
  <c r="G108" i="5"/>
  <c r="H108" i="5" s="1"/>
  <c r="F107" i="5"/>
  <c r="A107" i="2"/>
  <c r="B108" i="2"/>
  <c r="C108" i="2" s="1"/>
  <c r="E108" i="2" s="1"/>
  <c r="L108" i="5" l="1"/>
  <c r="N108" i="5" s="1"/>
  <c r="N107" i="5"/>
  <c r="G109" i="5"/>
  <c r="H109" i="5" s="1"/>
  <c r="F108" i="5"/>
  <c r="A108" i="2"/>
  <c r="B109" i="2"/>
  <c r="C109" i="2" s="1"/>
  <c r="E109" i="2" s="1"/>
  <c r="F109" i="5" l="1"/>
  <c r="G110" i="5"/>
  <c r="H110" i="5" s="1"/>
  <c r="A109" i="2"/>
  <c r="B110" i="2"/>
  <c r="C110" i="2" s="1"/>
  <c r="E110" i="2" s="1"/>
  <c r="G111" i="5" l="1"/>
  <c r="H111" i="5" s="1"/>
  <c r="F110" i="5"/>
  <c r="A110" i="2"/>
  <c r="B111" i="2"/>
  <c r="C111" i="2" s="1"/>
  <c r="E111" i="2" s="1"/>
  <c r="G112" i="5" l="1"/>
  <c r="H112" i="5" s="1"/>
  <c r="F111" i="5"/>
  <c r="A111" i="2"/>
  <c r="B112" i="2"/>
  <c r="C112" i="2" s="1"/>
  <c r="E112" i="2" s="1"/>
  <c r="F112" i="5" l="1"/>
  <c r="G113" i="5"/>
  <c r="H113" i="5" s="1"/>
  <c r="A112" i="2"/>
  <c r="B113" i="2"/>
  <c r="C113" i="2" s="1"/>
  <c r="E113" i="2" s="1"/>
  <c r="G114" i="5" l="1"/>
  <c r="H114" i="5" s="1"/>
  <c r="F113" i="5"/>
  <c r="A113" i="2"/>
  <c r="B114" i="2"/>
  <c r="C114" i="2" s="1"/>
  <c r="E114" i="2" s="1"/>
  <c r="F114" i="5" l="1"/>
  <c r="G115" i="5"/>
  <c r="H115" i="5" s="1"/>
  <c r="A114" i="2"/>
  <c r="B115" i="2"/>
  <c r="C115" i="2" s="1"/>
  <c r="E115" i="2" s="1"/>
  <c r="G116" i="5" l="1"/>
  <c r="H116" i="5" s="1"/>
  <c r="F115" i="5"/>
  <c r="A115" i="2"/>
  <c r="B116" i="2"/>
  <c r="C116" i="2" s="1"/>
  <c r="E116" i="2" s="1"/>
  <c r="G117" i="5" l="1"/>
  <c r="H117" i="5" s="1"/>
  <c r="F116" i="5"/>
  <c r="A116" i="2"/>
  <c r="B117" i="2"/>
  <c r="C117" i="2" s="1"/>
  <c r="E117" i="2" s="1"/>
  <c r="F117" i="5" l="1"/>
  <c r="G118" i="5"/>
  <c r="H118" i="5" s="1"/>
  <c r="A117" i="2"/>
  <c r="B118" i="2"/>
  <c r="C118" i="2" s="1"/>
  <c r="E118" i="2" s="1"/>
  <c r="G119" i="5" l="1"/>
  <c r="H119" i="5" s="1"/>
  <c r="F118" i="5"/>
  <c r="A118" i="2"/>
  <c r="B119" i="2"/>
  <c r="C119" i="2" s="1"/>
  <c r="E119" i="2" s="1"/>
  <c r="G120" i="5" l="1"/>
  <c r="H120" i="5" s="1"/>
  <c r="F119" i="5"/>
  <c r="A119" i="2"/>
  <c r="B120" i="2"/>
  <c r="C120" i="2" s="1"/>
  <c r="E120" i="2" s="1"/>
  <c r="F120" i="5" l="1"/>
  <c r="G121" i="5"/>
  <c r="H121" i="5" s="1"/>
  <c r="A120" i="2"/>
  <c r="B121" i="2"/>
  <c r="C121" i="2" s="1"/>
  <c r="E121" i="2" s="1"/>
  <c r="G122" i="5" l="1"/>
  <c r="H122" i="5" s="1"/>
  <c r="F121" i="5"/>
  <c r="A121" i="2"/>
  <c r="B122" i="2"/>
  <c r="C122" i="2" s="1"/>
  <c r="E122" i="2" s="1"/>
  <c r="F122" i="5" l="1"/>
  <c r="G123" i="5"/>
  <c r="H123" i="5" s="1"/>
  <c r="A122" i="2"/>
  <c r="B123" i="2"/>
  <c r="C123" i="2" s="1"/>
  <c r="E123" i="2" s="1"/>
  <c r="G124" i="5" l="1"/>
  <c r="H124" i="5" s="1"/>
  <c r="F123" i="5"/>
  <c r="A123" i="2"/>
  <c r="B124" i="2"/>
  <c r="C124" i="2" s="1"/>
  <c r="E124" i="2" s="1"/>
  <c r="G125" i="5" l="1"/>
  <c r="H125" i="5" s="1"/>
  <c r="F124" i="5"/>
  <c r="A124" i="2"/>
  <c r="B125" i="2"/>
  <c r="C125" i="2" s="1"/>
  <c r="E125" i="2" s="1"/>
  <c r="F125" i="5" l="1"/>
  <c r="G126" i="5"/>
  <c r="H126" i="5" s="1"/>
  <c r="A125" i="2"/>
  <c r="B126" i="2"/>
  <c r="C126" i="2" s="1"/>
  <c r="E126" i="2" s="1"/>
  <c r="G127" i="5" l="1"/>
  <c r="H127" i="5" s="1"/>
  <c r="F126" i="5"/>
  <c r="A126" i="2"/>
  <c r="B127" i="2"/>
  <c r="C127" i="2" s="1"/>
  <c r="E127" i="2" s="1"/>
  <c r="G128" i="5" l="1"/>
  <c r="H128" i="5" s="1"/>
  <c r="F127" i="5"/>
  <c r="A127" i="2"/>
  <c r="B128" i="2"/>
  <c r="C128" i="2" s="1"/>
  <c r="E128" i="2" s="1"/>
  <c r="F128" i="5" l="1"/>
  <c r="G129" i="5"/>
  <c r="H129" i="5" s="1"/>
  <c r="A128" i="2"/>
  <c r="B129" i="2"/>
  <c r="C129" i="2" s="1"/>
  <c r="E129" i="2" s="1"/>
  <c r="G130" i="5" l="1"/>
  <c r="H130" i="5" s="1"/>
  <c r="F129" i="5"/>
  <c r="A129" i="2"/>
  <c r="B130" i="2"/>
  <c r="C130" i="2" s="1"/>
  <c r="E130" i="2" s="1"/>
  <c r="F130" i="5" l="1"/>
  <c r="G131" i="5"/>
  <c r="H131" i="5" s="1"/>
  <c r="A130" i="2"/>
  <c r="B131" i="2"/>
  <c r="C131" i="2" s="1"/>
  <c r="E131" i="2" s="1"/>
  <c r="G132" i="5" l="1"/>
  <c r="H132" i="5" s="1"/>
  <c r="F131" i="5"/>
  <c r="A131" i="2"/>
  <c r="B132" i="2"/>
  <c r="C132" i="2" s="1"/>
  <c r="E132" i="2" s="1"/>
  <c r="G133" i="5" l="1"/>
  <c r="H133" i="5" s="1"/>
  <c r="F132" i="5"/>
  <c r="A132" i="2"/>
  <c r="B133" i="2"/>
  <c r="C133" i="2" s="1"/>
  <c r="E133" i="2" s="1"/>
  <c r="F133" i="5" l="1"/>
  <c r="G134" i="5"/>
  <c r="H134" i="5" s="1"/>
  <c r="A133" i="2"/>
  <c r="B134" i="2"/>
  <c r="C134" i="2" s="1"/>
  <c r="E134" i="2" s="1"/>
  <c r="G135" i="5" l="1"/>
  <c r="H135" i="5" s="1"/>
  <c r="F134" i="5"/>
  <c r="A134" i="2"/>
  <c r="B135" i="2"/>
  <c r="C135" i="2" s="1"/>
  <c r="E135" i="2" s="1"/>
  <c r="G136" i="5" l="1"/>
  <c r="H136" i="5" s="1"/>
  <c r="F135" i="5"/>
  <c r="A135" i="2"/>
  <c r="B136" i="2"/>
  <c r="C136" i="2" s="1"/>
  <c r="E136" i="2" s="1"/>
  <c r="F136" i="5" l="1"/>
  <c r="G137" i="5"/>
  <c r="H137" i="5" s="1"/>
  <c r="A136" i="2"/>
  <c r="B137" i="2"/>
  <c r="C137" i="2" s="1"/>
  <c r="E137" i="2" s="1"/>
  <c r="G138" i="5" l="1"/>
  <c r="H138" i="5" s="1"/>
  <c r="F137" i="5"/>
  <c r="A137" i="2"/>
  <c r="B138" i="2"/>
  <c r="C138" i="2" s="1"/>
  <c r="E138" i="2" s="1"/>
  <c r="F138" i="5" l="1"/>
  <c r="G139" i="5"/>
  <c r="H139" i="5" s="1"/>
  <c r="A138" i="2"/>
  <c r="B139" i="2"/>
  <c r="C139" i="2" s="1"/>
  <c r="E139" i="2" s="1"/>
  <c r="G140" i="5" l="1"/>
  <c r="H140" i="5" s="1"/>
  <c r="F139" i="5"/>
  <c r="A139" i="2"/>
  <c r="B140" i="2"/>
  <c r="C140" i="2" s="1"/>
  <c r="E140" i="2" s="1"/>
  <c r="G141" i="5" l="1"/>
  <c r="H141" i="5" s="1"/>
  <c r="F140" i="5"/>
  <c r="A140" i="2"/>
  <c r="B141" i="2"/>
  <c r="C141" i="2" s="1"/>
  <c r="E141" i="2" s="1"/>
  <c r="F141" i="5" l="1"/>
  <c r="G142" i="5"/>
  <c r="H142" i="5" s="1"/>
  <c r="A141" i="2"/>
  <c r="B142" i="2"/>
  <c r="C142" i="2" s="1"/>
  <c r="E142" i="2" s="1"/>
  <c r="G143" i="5" l="1"/>
  <c r="H143" i="5" s="1"/>
  <c r="F142" i="5"/>
  <c r="A142" i="2"/>
  <c r="B143" i="2"/>
  <c r="C143" i="2" s="1"/>
  <c r="E143" i="2" s="1"/>
  <c r="G144" i="5" l="1"/>
  <c r="H144" i="5" s="1"/>
  <c r="F143" i="5"/>
  <c r="A143" i="2"/>
  <c r="B144" i="2"/>
  <c r="C144" i="2" s="1"/>
  <c r="E144" i="2" s="1"/>
  <c r="F144" i="5" l="1"/>
  <c r="G145" i="5"/>
  <c r="H145" i="5" s="1"/>
  <c r="A144" i="2"/>
  <c r="B145" i="2"/>
  <c r="C145" i="2" s="1"/>
  <c r="E145" i="2" s="1"/>
  <c r="G146" i="5" l="1"/>
  <c r="H146" i="5" s="1"/>
  <c r="F145" i="5"/>
  <c r="A145" i="2"/>
  <c r="B146" i="2"/>
  <c r="C146" i="2" s="1"/>
  <c r="E146" i="2" s="1"/>
  <c r="F146" i="5" l="1"/>
  <c r="G147" i="5"/>
  <c r="H147" i="5" s="1"/>
  <c r="A146" i="2"/>
  <c r="B147" i="2"/>
  <c r="C147" i="2" s="1"/>
  <c r="E147" i="2" s="1"/>
  <c r="G148" i="5" l="1"/>
  <c r="H148" i="5" s="1"/>
  <c r="F147" i="5"/>
  <c r="A147" i="2"/>
  <c r="B148" i="2"/>
  <c r="C148" i="2" s="1"/>
  <c r="E148" i="2" s="1"/>
  <c r="G149" i="5" l="1"/>
  <c r="H149" i="5" s="1"/>
  <c r="F148" i="5"/>
  <c r="A148" i="2"/>
  <c r="B149" i="2"/>
  <c r="C149" i="2" s="1"/>
  <c r="E149" i="2" s="1"/>
  <c r="F149" i="5" l="1"/>
  <c r="G150" i="5"/>
  <c r="H150" i="5" s="1"/>
  <c r="A149" i="2"/>
  <c r="B150" i="2"/>
  <c r="C150" i="2" s="1"/>
  <c r="E150" i="2" s="1"/>
  <c r="G151" i="5" l="1"/>
  <c r="H151" i="5" s="1"/>
  <c r="F150" i="5"/>
  <c r="A150" i="2"/>
  <c r="B151" i="2"/>
  <c r="C151" i="2" s="1"/>
  <c r="E151" i="2" s="1"/>
  <c r="G152" i="5" l="1"/>
  <c r="H152" i="5" s="1"/>
  <c r="F151" i="5"/>
  <c r="A151" i="2"/>
  <c r="B152" i="2"/>
  <c r="C152" i="2" s="1"/>
  <c r="E152" i="2" s="1"/>
  <c r="F152" i="5" l="1"/>
  <c r="G153" i="5"/>
  <c r="H153" i="5" s="1"/>
  <c r="A152" i="2"/>
  <c r="B153" i="2"/>
  <c r="C153" i="2" s="1"/>
  <c r="E153" i="2" s="1"/>
  <c r="G154" i="5" l="1"/>
  <c r="H154" i="5" s="1"/>
  <c r="F153" i="5"/>
  <c r="A153" i="2"/>
  <c r="B154" i="2"/>
  <c r="C154" i="2" s="1"/>
  <c r="E154" i="2" s="1"/>
  <c r="F154" i="5" l="1"/>
  <c r="G155" i="5"/>
  <c r="H155" i="5" s="1"/>
  <c r="A154" i="2"/>
  <c r="B155" i="2"/>
  <c r="C155" i="2" s="1"/>
  <c r="E155" i="2" s="1"/>
  <c r="G156" i="5" l="1"/>
  <c r="H156" i="5" s="1"/>
  <c r="F155" i="5"/>
  <c r="A155" i="2"/>
  <c r="B156" i="2"/>
  <c r="C156" i="2" s="1"/>
  <c r="E156" i="2" s="1"/>
  <c r="G157" i="5" l="1"/>
  <c r="H157" i="5" s="1"/>
  <c r="F156" i="5"/>
  <c r="A156" i="2"/>
  <c r="B157" i="2"/>
  <c r="C157" i="2" s="1"/>
  <c r="E157" i="2" s="1"/>
  <c r="F157" i="5" l="1"/>
  <c r="G158" i="5"/>
  <c r="H158" i="5" s="1"/>
  <c r="A157" i="2"/>
  <c r="B158" i="2"/>
  <c r="C158" i="2" s="1"/>
  <c r="E158" i="2" s="1"/>
  <c r="G159" i="5" l="1"/>
  <c r="H159" i="5" s="1"/>
  <c r="F158" i="5"/>
  <c r="A158" i="2"/>
  <c r="B159" i="2"/>
  <c r="C159" i="2" s="1"/>
  <c r="E159" i="2" s="1"/>
  <c r="G160" i="5" l="1"/>
  <c r="H160" i="5" s="1"/>
  <c r="F159" i="5"/>
  <c r="A159" i="2"/>
  <c r="B160" i="2"/>
  <c r="C160" i="2" s="1"/>
  <c r="E160" i="2" s="1"/>
  <c r="F160" i="5" l="1"/>
  <c r="G161" i="5"/>
  <c r="H161" i="5" s="1"/>
  <c r="A160" i="2"/>
  <c r="B161" i="2"/>
  <c r="C161" i="2" s="1"/>
  <c r="E161" i="2" s="1"/>
  <c r="G162" i="5" l="1"/>
  <c r="H162" i="5" s="1"/>
  <c r="F161" i="5"/>
  <c r="A161" i="2"/>
  <c r="B162" i="2"/>
  <c r="C162" i="2" s="1"/>
  <c r="E162" i="2" s="1"/>
  <c r="F162" i="5" l="1"/>
  <c r="G163" i="5"/>
  <c r="H163" i="5" s="1"/>
  <c r="A162" i="2"/>
  <c r="B163" i="2"/>
  <c r="C163" i="2" s="1"/>
  <c r="E163" i="2" s="1"/>
  <c r="G164" i="5" l="1"/>
  <c r="H164" i="5" s="1"/>
  <c r="F163" i="5"/>
  <c r="A163" i="2"/>
  <c r="B164" i="2"/>
  <c r="C164" i="2" s="1"/>
  <c r="E164" i="2" s="1"/>
  <c r="G165" i="5" l="1"/>
  <c r="H165" i="5" s="1"/>
  <c r="F164" i="5"/>
  <c r="A164" i="2"/>
  <c r="B165" i="2"/>
  <c r="C165" i="2" s="1"/>
  <c r="E165" i="2" s="1"/>
  <c r="F165" i="5" l="1"/>
  <c r="G166" i="5"/>
  <c r="H166" i="5" s="1"/>
  <c r="A165" i="2"/>
  <c r="B166" i="2"/>
  <c r="C166" i="2" s="1"/>
  <c r="E166" i="2" s="1"/>
  <c r="G167" i="5" l="1"/>
  <c r="H167" i="5" s="1"/>
  <c r="F166" i="5"/>
  <c r="A166" i="2"/>
  <c r="B167" i="2"/>
  <c r="C167" i="2" s="1"/>
  <c r="E167" i="2" s="1"/>
  <c r="G168" i="5" l="1"/>
  <c r="H168" i="5" s="1"/>
  <c r="F167" i="5"/>
  <c r="A167" i="2"/>
  <c r="B168" i="2"/>
  <c r="C168" i="2" s="1"/>
  <c r="E168" i="2" s="1"/>
  <c r="F168" i="5" l="1"/>
  <c r="G169" i="5"/>
  <c r="H169" i="5" s="1"/>
  <c r="A168" i="2"/>
  <c r="B169" i="2"/>
  <c r="C169" i="2" s="1"/>
  <c r="E169" i="2" s="1"/>
  <c r="G170" i="5" l="1"/>
  <c r="H170" i="5" s="1"/>
  <c r="F169" i="5"/>
  <c r="A169" i="2"/>
  <c r="B170" i="2"/>
  <c r="C170" i="2" s="1"/>
  <c r="E170" i="2" s="1"/>
  <c r="F170" i="5" l="1"/>
  <c r="G171" i="5"/>
  <c r="H171" i="5" s="1"/>
  <c r="A170" i="2"/>
  <c r="B171" i="2"/>
  <c r="G172" i="5" l="1"/>
  <c r="H172" i="5" s="1"/>
  <c r="F171" i="5"/>
  <c r="C171" i="2"/>
  <c r="E171" i="2" s="1"/>
  <c r="B172" i="2"/>
  <c r="A171" i="2"/>
  <c r="G173" i="5" l="1"/>
  <c r="H173" i="5" s="1"/>
  <c r="F172" i="5"/>
  <c r="B173" i="2"/>
  <c r="C172" i="2"/>
  <c r="E172" i="2" s="1"/>
  <c r="A172" i="2"/>
  <c r="F173" i="5" l="1"/>
  <c r="G174" i="5"/>
  <c r="H174" i="5" s="1"/>
  <c r="C173" i="2"/>
  <c r="E173" i="2" s="1"/>
  <c r="B174" i="2"/>
  <c r="A173" i="2"/>
  <c r="G175" i="5" l="1"/>
  <c r="H175" i="5" s="1"/>
  <c r="F174" i="5"/>
  <c r="B175" i="2"/>
  <c r="C174" i="2"/>
  <c r="E174" i="2" s="1"/>
  <c r="A174" i="2"/>
  <c r="D3" i="2"/>
  <c r="G176" i="5" l="1"/>
  <c r="H176" i="5" s="1"/>
  <c r="F175" i="5"/>
  <c r="D4" i="2"/>
  <c r="A175" i="2"/>
  <c r="C175" i="2"/>
  <c r="E175" i="2" s="1"/>
  <c r="B176" i="2"/>
  <c r="F176" i="5" l="1"/>
  <c r="G177" i="5"/>
  <c r="H177" i="5" s="1"/>
  <c r="D5" i="2"/>
  <c r="C176" i="2"/>
  <c r="E176" i="2" s="1"/>
  <c r="A176" i="2"/>
  <c r="B177" i="2"/>
  <c r="G178" i="5" l="1"/>
  <c r="H178" i="5" s="1"/>
  <c r="F177" i="5"/>
  <c r="D6" i="2"/>
  <c r="C177" i="2"/>
  <c r="E177" i="2" s="1"/>
  <c r="B178" i="2"/>
  <c r="A177" i="2"/>
  <c r="F178" i="5" l="1"/>
  <c r="G179" i="5"/>
  <c r="H179" i="5" s="1"/>
  <c r="D7" i="2"/>
  <c r="C178" i="2"/>
  <c r="E178" i="2" s="1"/>
  <c r="B179" i="2"/>
  <c r="A178" i="2"/>
  <c r="G180" i="5" l="1"/>
  <c r="H180" i="5" s="1"/>
  <c r="F179" i="5"/>
  <c r="D8" i="2"/>
  <c r="C179" i="2"/>
  <c r="E179" i="2" s="1"/>
  <c r="B180" i="2"/>
  <c r="A179" i="2"/>
  <c r="G181" i="5" l="1"/>
  <c r="H181" i="5" s="1"/>
  <c r="F180" i="5"/>
  <c r="D9" i="2"/>
  <c r="B181" i="2"/>
  <c r="C180" i="2"/>
  <c r="E180" i="2" s="1"/>
  <c r="A180" i="2"/>
  <c r="F181" i="5" l="1"/>
  <c r="G182" i="5"/>
  <c r="H182" i="5" s="1"/>
  <c r="D10" i="2"/>
  <c r="A181" i="2"/>
  <c r="B182" i="2"/>
  <c r="C181" i="2"/>
  <c r="E181" i="2" s="1"/>
  <c r="G183" i="5" l="1"/>
  <c r="H183" i="5" s="1"/>
  <c r="F182" i="5"/>
  <c r="D11" i="2"/>
  <c r="A182" i="2"/>
  <c r="B183" i="2"/>
  <c r="C182" i="2"/>
  <c r="E182" i="2" s="1"/>
  <c r="G184" i="5" l="1"/>
  <c r="H184" i="5" s="1"/>
  <c r="F183" i="5"/>
  <c r="D12" i="2"/>
  <c r="B184" i="2"/>
  <c r="C183" i="2"/>
  <c r="E183" i="2" s="1"/>
  <c r="A183" i="2"/>
  <c r="F184" i="5" l="1"/>
  <c r="G185" i="5"/>
  <c r="H185" i="5" s="1"/>
  <c r="D13" i="2"/>
  <c r="C184" i="2"/>
  <c r="E184" i="2" s="1"/>
  <c r="B185" i="2"/>
  <c r="A184" i="2"/>
  <c r="G186" i="5" l="1"/>
  <c r="H186" i="5" s="1"/>
  <c r="F185" i="5"/>
  <c r="D14" i="2"/>
  <c r="A185" i="2"/>
  <c r="C185" i="2"/>
  <c r="E185" i="2" s="1"/>
  <c r="I2" i="2"/>
  <c r="F186" i="5" l="1"/>
  <c r="Q3" i="5"/>
  <c r="D15" i="2"/>
  <c r="J2" i="2"/>
  <c r="F2" i="2"/>
  <c r="S3" i="5" l="1"/>
  <c r="R3" i="5"/>
  <c r="M3" i="5"/>
  <c r="D16" i="2"/>
  <c r="D17" i="2" l="1"/>
  <c r="D18" i="2" l="1"/>
  <c r="D19" i="2" l="1"/>
  <c r="D20" i="2" l="1"/>
  <c r="D21" i="2" l="1"/>
  <c r="D22" i="2" l="1"/>
  <c r="D23" i="2" l="1"/>
  <c r="D24" i="2" l="1"/>
  <c r="D25" i="2" l="1"/>
  <c r="D26" i="2" l="1"/>
  <c r="D27" i="2" l="1"/>
  <c r="D28" i="2" l="1"/>
  <c r="D29" i="2" l="1"/>
  <c r="D30" i="2" l="1"/>
  <c r="D31" i="2" l="1"/>
  <c r="D32" i="2" l="1"/>
  <c r="D33" i="2" l="1"/>
  <c r="D34" i="2" l="1"/>
  <c r="D35" i="2" l="1"/>
  <c r="D36" i="2" l="1"/>
  <c r="D37" i="2" l="1"/>
  <c r="D38" i="2" l="1"/>
  <c r="D39" i="2" l="1"/>
  <c r="D40" i="2" l="1"/>
  <c r="D41" i="2" l="1"/>
  <c r="D42" i="2" l="1"/>
  <c r="D43" i="2" l="1"/>
  <c r="D44" i="2" l="1"/>
  <c r="D45" i="2" l="1"/>
  <c r="D46" i="2" l="1"/>
  <c r="J3" i="2"/>
  <c r="D47" i="2" l="1"/>
  <c r="D48" i="2" l="1"/>
  <c r="D49" i="2" l="1"/>
  <c r="D50" i="2" l="1"/>
  <c r="D51" i="2" l="1"/>
  <c r="J4" i="2"/>
  <c r="D52" i="2" l="1"/>
  <c r="D53" i="2" l="1"/>
  <c r="D54" i="2" l="1"/>
  <c r="D55" i="2" l="1"/>
  <c r="D56" i="2" l="1"/>
  <c r="D57" i="2" l="1"/>
  <c r="D58" i="2" l="1"/>
  <c r="D59" i="2" l="1"/>
  <c r="D60" i="2" l="1"/>
  <c r="D61" i="2" l="1"/>
  <c r="D62" i="2" l="1"/>
  <c r="D63" i="2" l="1"/>
  <c r="D64" i="2" l="1"/>
  <c r="D65" i="2" l="1"/>
  <c r="D66" i="2" l="1"/>
  <c r="D67" i="2" l="1"/>
  <c r="D68" i="2" l="1"/>
  <c r="D69" i="2" l="1"/>
  <c r="D70" i="2" l="1"/>
  <c r="D71" i="2" l="1"/>
  <c r="D72" i="2" l="1"/>
  <c r="D73" i="2" l="1"/>
  <c r="D74" i="2" l="1"/>
  <c r="D75" i="2" l="1"/>
  <c r="D76" i="2" l="1"/>
  <c r="D77" i="2" l="1"/>
  <c r="D78" i="2" l="1"/>
  <c r="D79" i="2" l="1"/>
  <c r="D80" i="2" l="1"/>
  <c r="D81" i="2" l="1"/>
  <c r="D82" i="2" l="1"/>
  <c r="D83" i="2" l="1"/>
  <c r="D84" i="2" l="1"/>
  <c r="D85" i="2" l="1"/>
  <c r="D86" i="2" l="1"/>
  <c r="D87" i="2" l="1"/>
  <c r="D88" i="2" l="1"/>
  <c r="D89" i="2" l="1"/>
  <c r="D90" i="2" l="1"/>
  <c r="D91" i="2" l="1"/>
  <c r="D92" i="2" l="1"/>
  <c r="D93" i="2" l="1"/>
  <c r="D94" i="2" l="1"/>
  <c r="D95" i="2" l="1"/>
  <c r="D96" i="2" l="1"/>
  <c r="D97" i="2" l="1"/>
  <c r="D98" i="2" l="1"/>
  <c r="D99" i="2" l="1"/>
  <c r="D100" i="2" l="1"/>
  <c r="D101" i="2" l="1"/>
  <c r="D102" i="2" l="1"/>
  <c r="D103" i="2" l="1"/>
  <c r="D104" i="2" l="1"/>
  <c r="D105" i="2" l="1"/>
  <c r="D106" i="2" l="1"/>
  <c r="D107" i="2" l="1"/>
  <c r="D108" i="2" l="1"/>
  <c r="D109" i="2" l="1"/>
  <c r="D110" i="2" l="1"/>
  <c r="D111" i="2" l="1"/>
  <c r="D112" i="2" l="1"/>
  <c r="D113" i="2" l="1"/>
  <c r="D114" i="2" l="1"/>
  <c r="D115" i="2" l="1"/>
  <c r="D116" i="2" l="1"/>
  <c r="D117" i="2" l="1"/>
  <c r="D118" i="2" l="1"/>
  <c r="D119" i="2" l="1"/>
  <c r="D120" i="2" l="1"/>
  <c r="D121" i="2" l="1"/>
  <c r="D122" i="2" l="1"/>
  <c r="D123" i="2" l="1"/>
  <c r="D124" i="2" l="1"/>
  <c r="D125" i="2" l="1"/>
  <c r="D126" i="2" l="1"/>
  <c r="D127" i="2" l="1"/>
  <c r="D128" i="2" l="1"/>
  <c r="D129" i="2" l="1"/>
  <c r="D130" i="2" l="1"/>
  <c r="D131" i="2" l="1"/>
  <c r="D132" i="2" l="1"/>
  <c r="D133" i="2" l="1"/>
  <c r="D134" i="2" l="1"/>
  <c r="D135" i="2" l="1"/>
  <c r="D136" i="2" l="1"/>
  <c r="D137" i="2" l="1"/>
  <c r="D138" i="2" l="1"/>
  <c r="D139" i="2" l="1"/>
  <c r="D140" i="2" l="1"/>
  <c r="I5" i="2" a="1"/>
  <c r="I5" i="2" s="1"/>
  <c r="J5" i="2" l="1"/>
  <c r="C19" i="1"/>
  <c r="D141" i="2"/>
  <c r="D142" i="2" l="1"/>
  <c r="D143" i="2" l="1"/>
  <c r="D144" i="2" l="1"/>
  <c r="D145" i="2" l="1"/>
  <c r="D146" i="2" l="1"/>
  <c r="D147" i="2" l="1"/>
  <c r="D148" i="2" l="1"/>
  <c r="D149" i="2" l="1"/>
  <c r="D150" i="2" l="1"/>
  <c r="D151" i="2" l="1"/>
  <c r="D152" i="2" l="1"/>
  <c r="D153" i="2" l="1"/>
  <c r="D154" i="2" l="1"/>
  <c r="D155" i="2" l="1"/>
  <c r="D156" i="2" l="1"/>
  <c r="D157" i="2" l="1"/>
  <c r="D158" i="2" l="1"/>
  <c r="D159" i="2" l="1"/>
  <c r="D160" i="2" l="1"/>
  <c r="D161" i="2" l="1"/>
  <c r="D162" i="2" l="1"/>
  <c r="I6" i="2" s="1" a="1"/>
  <c r="I6" i="2" s="1"/>
  <c r="F45" i="2" l="1"/>
  <c r="F50" i="2"/>
  <c r="F134" i="2"/>
  <c r="F64" i="2"/>
  <c r="F13" i="2"/>
  <c r="F185" i="2"/>
  <c r="F133" i="2"/>
  <c r="F165" i="2"/>
  <c r="F163" i="2"/>
  <c r="F66" i="2"/>
  <c r="F105" i="2"/>
  <c r="F124" i="2"/>
  <c r="F119" i="2"/>
  <c r="F44" i="2"/>
  <c r="F117" i="2"/>
  <c r="F46" i="2"/>
  <c r="F147" i="2"/>
  <c r="F149" i="2"/>
  <c r="F175" i="2"/>
  <c r="F56" i="2"/>
  <c r="F130" i="2"/>
  <c r="F30" i="2"/>
  <c r="F21" i="2"/>
  <c r="F90" i="2"/>
  <c r="F42" i="2"/>
  <c r="F167" i="2"/>
  <c r="F183" i="2"/>
  <c r="F3" i="2"/>
  <c r="F129" i="2"/>
  <c r="J6" i="2"/>
  <c r="F96" i="2"/>
  <c r="F4" i="2"/>
  <c r="F102" i="2"/>
  <c r="F60" i="2"/>
  <c r="F131" i="2"/>
  <c r="F152" i="2"/>
  <c r="F170" i="2"/>
  <c r="F156" i="2"/>
  <c r="F99" i="2"/>
  <c r="F27" i="2"/>
  <c r="F111" i="2"/>
  <c r="F32" i="2"/>
  <c r="F123" i="2"/>
  <c r="F161" i="2"/>
  <c r="F94" i="2"/>
  <c r="F145" i="2"/>
  <c r="F72" i="2"/>
  <c r="F49" i="2"/>
  <c r="F106" i="2"/>
  <c r="F19" i="2"/>
  <c r="F127" i="2"/>
  <c r="F158" i="2"/>
  <c r="F58" i="2"/>
  <c r="F153" i="2"/>
  <c r="F59" i="2"/>
  <c r="F128" i="2"/>
  <c r="F182" i="2"/>
  <c r="F65" i="2"/>
  <c r="F83" i="2"/>
  <c r="F157" i="2"/>
  <c r="F55" i="2"/>
  <c r="F53" i="2"/>
  <c r="F150" i="2"/>
  <c r="F35" i="2"/>
  <c r="F62" i="2"/>
  <c r="F143" i="2"/>
  <c r="F67" i="2"/>
  <c r="F169" i="2"/>
  <c r="F75" i="2"/>
  <c r="F9" i="2"/>
  <c r="F14" i="2"/>
  <c r="F80" i="2"/>
  <c r="F6" i="2"/>
  <c r="F78" i="2"/>
  <c r="F63" i="2"/>
  <c r="F81" i="2"/>
  <c r="F88" i="2"/>
  <c r="F160" i="2"/>
  <c r="F146" i="2"/>
  <c r="F29" i="2"/>
  <c r="F26" i="2"/>
  <c r="F84" i="2"/>
  <c r="F91" i="2"/>
  <c r="F104" i="2"/>
  <c r="F176" i="2"/>
  <c r="F112" i="2"/>
  <c r="F116" i="2"/>
  <c r="F87" i="2"/>
  <c r="F184" i="2"/>
  <c r="F22" i="2"/>
  <c r="F76" i="2"/>
  <c r="F7" i="2"/>
  <c r="F168" i="2"/>
  <c r="F40" i="2"/>
  <c r="F178" i="2"/>
  <c r="F71" i="2"/>
  <c r="F172" i="2"/>
  <c r="F16" i="2"/>
  <c r="F85" i="2"/>
  <c r="F57" i="2"/>
  <c r="F109" i="2"/>
  <c r="F25" i="2"/>
  <c r="F159" i="2"/>
  <c r="F179" i="2"/>
  <c r="F138" i="2"/>
  <c r="F97" i="2"/>
  <c r="F17" i="2"/>
  <c r="F77" i="2"/>
  <c r="F164" i="2"/>
  <c r="F61" i="2"/>
  <c r="F39" i="2"/>
  <c r="F148" i="2"/>
  <c r="F154" i="2"/>
  <c r="F47" i="2"/>
  <c r="F101" i="2"/>
  <c r="F12" i="2"/>
  <c r="F151" i="2"/>
  <c r="F126" i="2"/>
  <c r="F8" i="2"/>
  <c r="F121" i="2"/>
  <c r="F37" i="2"/>
  <c r="F5" i="2"/>
  <c r="F70" i="2"/>
  <c r="F79" i="2"/>
  <c r="F36" i="2"/>
  <c r="F43" i="2"/>
  <c r="F173" i="2"/>
  <c r="F98" i="2"/>
  <c r="F118" i="2"/>
  <c r="F86" i="2"/>
  <c r="F51" i="2"/>
  <c r="F115" i="2"/>
  <c r="F137" i="2"/>
  <c r="F54" i="2"/>
  <c r="F177" i="2"/>
  <c r="F107" i="2"/>
  <c r="F68" i="2"/>
  <c r="F34" i="2"/>
  <c r="F82" i="2"/>
  <c r="F23" i="2"/>
  <c r="F162" i="2"/>
  <c r="F28" i="2"/>
  <c r="F103" i="2"/>
  <c r="F155" i="2"/>
  <c r="F144" i="2"/>
  <c r="F174" i="2"/>
  <c r="F142" i="2"/>
  <c r="F69" i="2"/>
  <c r="F141" i="2"/>
  <c r="F48" i="2"/>
  <c r="F18" i="2"/>
  <c r="F110" i="2"/>
  <c r="F120" i="2"/>
  <c r="F73" i="2"/>
  <c r="F140" i="2"/>
  <c r="C20" i="1"/>
  <c r="F166" i="2"/>
  <c r="F10" i="2"/>
  <c r="F11" i="2"/>
  <c r="F108" i="2"/>
  <c r="F100" i="2"/>
  <c r="F139" i="2"/>
  <c r="F136" i="2"/>
  <c r="F31" i="2"/>
  <c r="F125" i="2"/>
  <c r="F132" i="2"/>
  <c r="F41" i="2"/>
  <c r="F95" i="2"/>
  <c r="F89" i="2"/>
  <c r="F20" i="2"/>
  <c r="F122" i="2"/>
  <c r="F38" i="2"/>
  <c r="F180" i="2"/>
  <c r="F181" i="2"/>
  <c r="F92" i="2"/>
  <c r="F52" i="2"/>
  <c r="F15" i="2"/>
  <c r="F171" i="2"/>
  <c r="F113" i="2"/>
  <c r="F33" i="2"/>
  <c r="F74" i="2"/>
  <c r="F135" i="2"/>
  <c r="F114" i="2"/>
  <c r="F93" i="2"/>
  <c r="F24" i="2"/>
  <c r="D163" i="2"/>
  <c r="D164" i="2" l="1"/>
  <c r="D165" i="2" l="1"/>
  <c r="D166" i="2" l="1"/>
  <c r="D167" i="2" l="1"/>
  <c r="D168" i="2" l="1"/>
  <c r="D169" i="2" l="1"/>
  <c r="D170" i="2" l="1"/>
  <c r="D171" i="2" l="1"/>
  <c r="D172" i="2" l="1"/>
  <c r="D173" i="2" l="1"/>
  <c r="D174" i="2" l="1"/>
  <c r="D175" i="2" l="1"/>
  <c r="D176" i="2" l="1"/>
  <c r="D177" i="2" l="1"/>
  <c r="D178" i="2" l="1"/>
  <c r="D179" i="2" l="1"/>
  <c r="D180" i="2" l="1"/>
  <c r="D181" i="2" l="1"/>
  <c r="D182" i="2" l="1"/>
  <c r="D183" i="2" l="1"/>
  <c r="D184" i="2" l="1"/>
  <c r="D185" i="2" l="1"/>
  <c r="R4" i="5" l="1"/>
  <c r="Q5" i="5"/>
  <c r="S4" i="5"/>
  <c r="R5" i="5" l="1"/>
  <c r="S5" i="5"/>
  <c r="Q6" i="5" l="1" a="1"/>
  <c r="Q6" i="5" s="1"/>
  <c r="Q7" i="5" a="1"/>
  <c r="Q7" i="5" s="1"/>
  <c r="M30" i="5" l="1"/>
  <c r="M27" i="5"/>
  <c r="R6" i="5"/>
  <c r="S6" i="5"/>
  <c r="M157" i="5"/>
  <c r="M10" i="5"/>
  <c r="M56" i="5"/>
  <c r="M145" i="5"/>
  <c r="M8" i="5"/>
  <c r="M17" i="5"/>
  <c r="M9" i="5"/>
  <c r="M124" i="5"/>
  <c r="M175" i="5"/>
  <c r="M131" i="5"/>
  <c r="M78" i="5"/>
  <c r="M21" i="5"/>
  <c r="M68" i="5"/>
  <c r="M23" i="5"/>
  <c r="M44" i="5"/>
  <c r="M177" i="5"/>
  <c r="M171" i="5"/>
  <c r="M39" i="5"/>
  <c r="M95" i="5"/>
  <c r="M18" i="5"/>
  <c r="M173" i="5"/>
  <c r="M96" i="5"/>
  <c r="M14" i="5"/>
  <c r="M150" i="5"/>
  <c r="M32" i="5"/>
  <c r="M165" i="5"/>
  <c r="M66" i="5"/>
  <c r="M35" i="5"/>
  <c r="M129" i="5"/>
  <c r="M75" i="5"/>
  <c r="M51" i="5"/>
  <c r="M54" i="5"/>
  <c r="M77" i="5"/>
  <c r="M37" i="5"/>
  <c r="M70" i="5"/>
  <c r="M82" i="5"/>
  <c r="M163" i="5"/>
  <c r="M48" i="5"/>
  <c r="M65" i="5"/>
  <c r="M47" i="5"/>
  <c r="M34" i="5"/>
  <c r="M88" i="5"/>
  <c r="M55" i="5"/>
  <c r="M158" i="5"/>
  <c r="M91" i="5"/>
  <c r="M182" i="5"/>
  <c r="M101" i="5"/>
  <c r="M69" i="5"/>
  <c r="M183" i="5"/>
  <c r="M111" i="5"/>
  <c r="M168" i="5"/>
  <c r="M62" i="5"/>
  <c r="M79" i="5"/>
  <c r="M11" i="5"/>
  <c r="M85" i="5"/>
  <c r="M155" i="5"/>
  <c r="M174" i="5"/>
  <c r="M25" i="5"/>
  <c r="M40" i="5"/>
  <c r="M98" i="5"/>
  <c r="M136" i="5"/>
  <c r="M80" i="5"/>
  <c r="M72" i="5"/>
  <c r="M112" i="5"/>
  <c r="M81" i="5"/>
  <c r="M5" i="5"/>
  <c r="M108" i="5"/>
  <c r="M86" i="5"/>
  <c r="M61" i="5"/>
  <c r="M130" i="5"/>
  <c r="M49" i="5"/>
  <c r="M73" i="5"/>
  <c r="M41" i="5"/>
  <c r="M92" i="5"/>
  <c r="M138" i="5"/>
  <c r="M123" i="5"/>
  <c r="M121" i="5"/>
  <c r="M146" i="5"/>
  <c r="M67" i="5"/>
  <c r="M4" i="5"/>
  <c r="M110" i="5"/>
  <c r="M38" i="5"/>
  <c r="M172" i="5"/>
  <c r="M148" i="5"/>
  <c r="M143" i="5"/>
  <c r="M164" i="5"/>
  <c r="M53" i="5"/>
  <c r="M161" i="5"/>
  <c r="M180" i="5"/>
  <c r="M60" i="5"/>
  <c r="M36" i="5"/>
  <c r="M179" i="5"/>
  <c r="M133" i="5"/>
  <c r="M149" i="5"/>
  <c r="M127" i="5"/>
  <c r="M151" i="5"/>
  <c r="M184" i="5"/>
  <c r="M117" i="5"/>
  <c r="M50" i="5"/>
  <c r="M104" i="5"/>
  <c r="M31" i="5"/>
  <c r="M128" i="5"/>
  <c r="M12" i="5"/>
  <c r="M87" i="5"/>
  <c r="M89" i="5"/>
  <c r="M125" i="5"/>
  <c r="M116" i="5"/>
  <c r="M106" i="5"/>
  <c r="M153" i="5"/>
  <c r="M24" i="5"/>
  <c r="M132" i="5"/>
  <c r="M113" i="5"/>
  <c r="M64" i="5"/>
  <c r="M90" i="5"/>
  <c r="M169" i="5"/>
  <c r="M46" i="5"/>
  <c r="M147" i="5"/>
  <c r="M140" i="5"/>
  <c r="M94" i="5"/>
  <c r="M71" i="5"/>
  <c r="M156" i="5"/>
  <c r="M159" i="5"/>
  <c r="M19" i="5"/>
  <c r="M120" i="5"/>
  <c r="M13" i="5"/>
  <c r="M105" i="5"/>
  <c r="M28" i="5"/>
  <c r="M178" i="5"/>
  <c r="M126" i="5"/>
  <c r="M109" i="5"/>
  <c r="M115" i="5"/>
  <c r="M139" i="5"/>
  <c r="M16" i="5"/>
  <c r="M154" i="5"/>
  <c r="M181" i="5"/>
  <c r="M42" i="5"/>
  <c r="M97" i="5"/>
  <c r="M103" i="5"/>
  <c r="M33" i="5"/>
  <c r="M166" i="5"/>
  <c r="M26" i="5"/>
  <c r="M52" i="5"/>
  <c r="M7" i="5"/>
  <c r="M122" i="5"/>
  <c r="M84" i="5"/>
  <c r="M58" i="5"/>
  <c r="M83" i="5"/>
  <c r="M100" i="5"/>
  <c r="M142" i="5"/>
  <c r="M134" i="5"/>
  <c r="M162" i="5"/>
  <c r="M152" i="5"/>
  <c r="M74" i="5"/>
  <c r="M167" i="5"/>
  <c r="M6" i="5"/>
  <c r="M43" i="5"/>
  <c r="M29" i="5"/>
  <c r="M144" i="5"/>
  <c r="M59" i="5"/>
  <c r="M45" i="5"/>
  <c r="M160" i="5"/>
  <c r="M170" i="5"/>
  <c r="M137" i="5"/>
  <c r="M102" i="5"/>
  <c r="M119" i="5"/>
  <c r="M99" i="5"/>
  <c r="M176" i="5"/>
  <c r="M63" i="5"/>
  <c r="M20" i="5"/>
  <c r="M93" i="5"/>
  <c r="M141" i="5"/>
  <c r="M15" i="5"/>
  <c r="M57" i="5"/>
  <c r="M135" i="5"/>
  <c r="M185" i="5"/>
  <c r="M76" i="5"/>
  <c r="M118" i="5"/>
  <c r="M107" i="5"/>
  <c r="M114" i="5"/>
  <c r="M186" i="5"/>
  <c r="M22" i="5"/>
  <c r="S7" i="5"/>
  <c r="R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<sst xmlns="http://schemas.openxmlformats.org/spreadsheetml/2006/main" count="92" uniqueCount="53">
  <si>
    <t>Data Input</t>
  </si>
  <si>
    <t>Dato innlegg</t>
  </si>
  <si>
    <t>Modning ved pakking</t>
  </si>
  <si>
    <t>modningsgrader</t>
  </si>
  <si>
    <t>Transportdøgn</t>
  </si>
  <si>
    <t>døgn</t>
  </si>
  <si>
    <t>Transport temperatur</t>
  </si>
  <si>
    <t>°C</t>
  </si>
  <si>
    <t>Temperatur fram til klekking</t>
  </si>
  <si>
    <t>Klekkevindu</t>
  </si>
  <si>
    <t>dager</t>
  </si>
  <si>
    <t>Temp etter endt klekking</t>
  </si>
  <si>
    <t>Startfôringsvindu nedre</t>
  </si>
  <si>
    <t>Startfôringsvindu øvre</t>
  </si>
  <si>
    <t>Data Output</t>
  </si>
  <si>
    <t>Modning ved innlegg</t>
  </si>
  <si>
    <t>Omtrentlig klekkedato</t>
  </si>
  <si>
    <t>Omtrentlig klekkeslutt</t>
  </si>
  <si>
    <t>Startfôringsstart nedre</t>
  </si>
  <si>
    <t>Startfôringsstart øvre</t>
  </si>
  <si>
    <t>Uke</t>
  </si>
  <si>
    <t>Dato</t>
  </si>
  <si>
    <t>Temp</t>
  </si>
  <si>
    <t>Modning</t>
  </si>
  <si>
    <t>Faktisk døgngrad</t>
  </si>
  <si>
    <t>Milepæl</t>
  </si>
  <si>
    <t>Milepæler</t>
  </si>
  <si>
    <t>Innleggsdato</t>
  </si>
  <si>
    <t>Klekkestart</t>
  </si>
  <si>
    <t>Klekkeslutt</t>
  </si>
  <si>
    <t>Ukedag</t>
  </si>
  <si>
    <t>Modningsgrad-
utvikling</t>
  </si>
  <si>
    <t>Døgngrad</t>
  </si>
  <si>
    <t>Diff</t>
  </si>
  <si>
    <t>Ukedagnavn</t>
  </si>
  <si>
    <t>Mandag</t>
  </si>
  <si>
    <t>Tirsdag</t>
  </si>
  <si>
    <t>Onsdag</t>
  </si>
  <si>
    <t>Torsdag</t>
  </si>
  <si>
    <t>Fredag</t>
  </si>
  <si>
    <t>Lørdag</t>
  </si>
  <si>
    <t>Søndag</t>
  </si>
  <si>
    <t>(Alle)</t>
  </si>
  <si>
    <t>Radetiketter</t>
  </si>
  <si>
    <t xml:space="preserve">Modning </t>
  </si>
  <si>
    <t xml:space="preserve">Døgngrad </t>
  </si>
  <si>
    <t xml:space="preserve">Temperatur </t>
  </si>
  <si>
    <t>Totalsum</t>
  </si>
  <si>
    <t>Modningsgrader</t>
  </si>
  <si>
    <t xml:space="preserve">Faktisk døgngrad </t>
  </si>
  <si>
    <t>Temperatur</t>
  </si>
  <si>
    <t>Transporttemperatur</t>
  </si>
  <si>
    <t>V1 -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</si>
</sst>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4]d/\ mmm\.\ yy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53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2" borderId="0" xfId="0" applyFill="1"/>
    <xf numFmtId="14" fontId="0" fillId="2" borderId="0" xfId="0" applyNumberFormat="1" applyFill="1"/>
    <xf numFmtId="1" fontId="0" fillId="2" borderId="0" xfId="0" applyNumberForma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3" fillId="2" borderId="0" xfId="0" applyFont="1" applyFill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4" fillId="2" borderId="0" xfId="0" applyFont="1" applyFill="1" applyAlignment="1">
      <alignment horizontal="center"/>
    </xf>
    <xf numFmtId="165" fontId="2" fillId="3" borderId="2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Alignment="1" applyProtection="1">
      <alignment horizontal="right"/>
      <protection locked="0"/>
    </xf>
    <xf numFmtId="164" fontId="2" fillId="3" borderId="0" xfId="0" applyNumberFormat="1" applyFont="1" applyFill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 applyAlignment="1">
      <alignment horizontal="left"/>
    </xf>
    <xf numFmtId="14" fontId="2" fillId="2" borderId="0" xfId="0" applyNumberFormat="1" applyFont="1" applyFill="1" applyAlignment="1">
      <alignment horizontal="left"/>
    </xf>
    <xf numFmtId="49" fontId="0" fillId="2" borderId="0" xfId="0" applyNumberFormat="1" applyFill="1"/>
    <xf numFmtId="2" fontId="0" fillId="2" borderId="0" xfId="0" applyNumberFormat="1" applyFill="1"/>
    <xf numFmtId="0" fontId="0" fillId="5" borderId="0" xfId="0" applyFill="1"/>
    <xf numFmtId="49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left"/>
    </xf>
    <xf numFmtId="2" fontId="0" fillId="4" borderId="0" xfId="0" applyNumberFormat="1" applyFill="1" applyAlignment="1">
      <alignment horizontal="left" wrapText="1"/>
    </xf>
    <xf numFmtId="0" fontId="0" fillId="4" borderId="0" xfId="0" applyFill="1" applyAlignment="1">
      <alignment horizontal="left" wrapText="1"/>
    </xf>
    <xf numFmtId="1" fontId="5" fillId="6" borderId="0" xfId="1" applyNumberFormat="1" applyAlignment="1" applyProtection="1">
      <alignment horizontal="right"/>
      <protection locked="0"/>
    </xf>
    <xf numFmtId="1" fontId="5" fillId="6" borderId="1" xfId="1" applyNumberFormat="1" applyBorder="1" applyAlignment="1" applyProtection="1">
      <alignment horizontal="right"/>
      <protection locked="0"/>
    </xf>
    <xf numFmtId="0" fontId="0" fillId="4" borderId="0" xfId="0" applyFill="1" applyAlignment="1">
      <alignment horizontal="center" wrapText="1"/>
    </xf>
    <xf numFmtId="2" fontId="5" fillId="6" borderId="0" xfId="1" applyNumberFormat="1" applyProtection="1">
      <protection locked="0"/>
    </xf>
    <xf numFmtId="0" fontId="5" fillId="6" borderId="0" xfId="1" applyProtection="1">
      <protection locked="0"/>
    </xf>
    <xf numFmtId="0" fontId="6" fillId="2" borderId="2" xfId="0" applyFont="1" applyFill="1" applyBorder="1" applyAlignment="1">
      <alignment horizontal="left"/>
    </xf>
    <xf numFmtId="165" fontId="7" fillId="6" borderId="2" xfId="1" applyNumberFormat="1" applyFont="1" applyBorder="1" applyAlignment="1" applyProtection="1">
      <alignment horizontal="right"/>
      <protection locked="0"/>
    </xf>
    <xf numFmtId="14" fontId="6" fillId="2" borderId="2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" fontId="7" fillId="6" borderId="0" xfId="1" applyNumberFormat="1" applyFont="1" applyAlignment="1" applyProtection="1">
      <alignment horizontal="right"/>
      <protection locked="0"/>
    </xf>
    <xf numFmtId="1" fontId="6" fillId="2" borderId="0" xfId="0" applyNumberFormat="1" applyFont="1" applyFill="1" applyAlignment="1">
      <alignment horizontal="left"/>
    </xf>
    <xf numFmtId="164" fontId="7" fillId="6" borderId="0" xfId="1" applyNumberFormat="1" applyFont="1" applyAlignment="1" applyProtection="1">
      <alignment horizontal="right"/>
      <protection locked="0"/>
    </xf>
    <xf numFmtId="0" fontId="6" fillId="2" borderId="0" xfId="0" applyFont="1" applyFill="1"/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4" fillId="2" borderId="0" xfId="0" applyFont="1" applyFill="1" applyAlignment="1">
      <alignment horizontal="center"/>
    </xf>
  </cellXfs>
  <cellStyles count="2">
    <cellStyle name="20 % – uthevingsfarge 5" xfId="1" builtinId="46"/>
    <cellStyle name="Normal" xfId="0" builtinId="0"/>
  </cellStyles>
  <dxfs count="23"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9" formatCode="dd/mm/yyyy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5" tint="-0.249977111117893"/>
        </patternFill>
      </fill>
    </dxf>
    <dxf>
      <numFmt numFmtId="164" formatCode="0.0"/>
      <fill>
        <patternFill patternType="none">
          <fgColor indexed="64"/>
          <bgColor auto="1"/>
        </patternFill>
      </fill>
      <protection locked="1" hidden="1"/>
    </dxf>
    <dxf>
      <numFmt numFmtId="0" formatCode="General"/>
      <fill>
        <patternFill patternType="none">
          <fgColor indexed="64"/>
          <bgColor auto="1"/>
        </patternFill>
      </fill>
      <protection locked="1" hidden="1"/>
    </dxf>
    <dxf>
      <numFmt numFmtId="164" formatCode="0.0"/>
      <fill>
        <patternFill patternType="none">
          <fgColor indexed="64"/>
          <bgColor auto="1"/>
        </patternFill>
      </fill>
      <protection locked="1" hidden="1"/>
    </dxf>
    <dxf>
      <numFmt numFmtId="164" formatCode="0.0"/>
      <fill>
        <patternFill patternType="none">
          <fgColor indexed="64"/>
          <bgColor auto="1"/>
        </patternFill>
      </fill>
      <protection locked="1" hidden="1"/>
    </dxf>
    <dxf>
      <numFmt numFmtId="2" formatCode="0.00"/>
      <fill>
        <patternFill patternType="none">
          <fgColor indexed="64"/>
          <bgColor auto="1"/>
        </patternFill>
      </fill>
      <protection locked="1" hidden="0"/>
    </dxf>
    <dxf>
      <numFmt numFmtId="2" formatCode="0.00"/>
      <protection locked="0" hidden="0"/>
    </dxf>
    <dxf>
      <numFmt numFmtId="2" formatCode="0.00"/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-0.249977111117893"/>
        </patternFill>
      </fill>
      <alignment horizontal="left" vertical="bottom" textRotation="0" indent="0" justifyLastLine="0" shrinkToFit="0" readingOrder="0"/>
    </dxf>
    <dxf>
      <numFmt numFmtId="1" formatCode="0"/>
    </dxf>
    <dxf>
      <numFmt numFmtId="19" formatCode="dd/mm/yyyy"/>
    </dxf>
    <dxf>
      <numFmt numFmtId="0" formatCode="General"/>
    </dxf>
    <dxf>
      <numFmt numFmtId="164" formatCode="0.0"/>
    </dxf>
    <dxf>
      <numFmt numFmtId="2" formatCode="0.0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[230322 Startfôringskalkulator (NO) - FINAL.xlsx]Pivot!Pivottabell1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Modningsutvikling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Pivot!$B$4</c:f>
              <c:strCache>
                <c:ptCount val="1"/>
                <c:pt idx="0">
                  <c:v>Modningsgrader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Pivot!$B$5:$B$103</c:f>
              <c:numCache>
                <c:formatCode>General</c:formatCode>
                <c:ptCount val="99"/>
                <c:pt idx="0">
                  <c:v>406.78440000000001</c:v>
                </c:pt>
                <c:pt idx="1">
                  <c:v>411.06880000000001</c:v>
                </c:pt>
                <c:pt idx="2">
                  <c:v>415.35320000000002</c:v>
                </c:pt>
                <c:pt idx="3">
                  <c:v>419.63760000000002</c:v>
                </c:pt>
                <c:pt idx="4">
                  <c:v>423.92200000000003</c:v>
                </c:pt>
                <c:pt idx="5">
                  <c:v>428.20640000000003</c:v>
                </c:pt>
                <c:pt idx="6">
                  <c:v>432.49080000000004</c:v>
                </c:pt>
                <c:pt idx="7">
                  <c:v>436.77520000000004</c:v>
                </c:pt>
                <c:pt idx="8">
                  <c:v>441.05960000000005</c:v>
                </c:pt>
                <c:pt idx="9">
                  <c:v>445.34400000000005</c:v>
                </c:pt>
                <c:pt idx="10">
                  <c:v>449.62840000000006</c:v>
                </c:pt>
                <c:pt idx="11">
                  <c:v>453.91280000000006</c:v>
                </c:pt>
                <c:pt idx="12">
                  <c:v>458.19720000000007</c:v>
                </c:pt>
                <c:pt idx="13">
                  <c:v>462.48160000000007</c:v>
                </c:pt>
                <c:pt idx="14">
                  <c:v>466.76600000000008</c:v>
                </c:pt>
                <c:pt idx="15">
                  <c:v>471.05040000000008</c:v>
                </c:pt>
                <c:pt idx="16">
                  <c:v>475.33480000000009</c:v>
                </c:pt>
                <c:pt idx="17">
                  <c:v>479.61920000000009</c:v>
                </c:pt>
                <c:pt idx="18">
                  <c:v>483.9036000000001</c:v>
                </c:pt>
                <c:pt idx="19">
                  <c:v>488.1880000000001</c:v>
                </c:pt>
                <c:pt idx="20">
                  <c:v>492.47240000000011</c:v>
                </c:pt>
                <c:pt idx="21">
                  <c:v>496.75680000000011</c:v>
                </c:pt>
                <c:pt idx="22">
                  <c:v>501.04120000000012</c:v>
                </c:pt>
                <c:pt idx="23">
                  <c:v>505.32560000000012</c:v>
                </c:pt>
                <c:pt idx="24">
                  <c:v>509.61000000000013</c:v>
                </c:pt>
                <c:pt idx="25">
                  <c:v>513.89440000000013</c:v>
                </c:pt>
                <c:pt idx="26">
                  <c:v>518.17880000000014</c:v>
                </c:pt>
                <c:pt idx="27">
                  <c:v>522.46320000000014</c:v>
                </c:pt>
                <c:pt idx="28">
                  <c:v>528.45140000000015</c:v>
                </c:pt>
                <c:pt idx="29">
                  <c:v>534.43960000000015</c:v>
                </c:pt>
                <c:pt idx="30">
                  <c:v>540.42780000000016</c:v>
                </c:pt>
                <c:pt idx="31">
                  <c:v>546.41600000000017</c:v>
                </c:pt>
                <c:pt idx="32">
                  <c:v>552.40420000000017</c:v>
                </c:pt>
                <c:pt idx="33">
                  <c:v>558.39240000000018</c:v>
                </c:pt>
                <c:pt idx="34">
                  <c:v>564.38060000000019</c:v>
                </c:pt>
                <c:pt idx="35">
                  <c:v>570.36880000000019</c:v>
                </c:pt>
                <c:pt idx="36">
                  <c:v>576.3570000000002</c:v>
                </c:pt>
                <c:pt idx="37">
                  <c:v>582.3452000000002</c:v>
                </c:pt>
                <c:pt idx="38">
                  <c:v>588.33340000000021</c:v>
                </c:pt>
                <c:pt idx="39">
                  <c:v>594.32160000000022</c:v>
                </c:pt>
                <c:pt idx="40">
                  <c:v>600.30980000000022</c:v>
                </c:pt>
                <c:pt idx="41">
                  <c:v>606.29800000000023</c:v>
                </c:pt>
                <c:pt idx="42">
                  <c:v>612.28620000000024</c:v>
                </c:pt>
                <c:pt idx="43">
                  <c:v>618.27440000000024</c:v>
                </c:pt>
                <c:pt idx="44">
                  <c:v>624.26260000000025</c:v>
                </c:pt>
                <c:pt idx="45">
                  <c:v>630.25080000000025</c:v>
                </c:pt>
                <c:pt idx="46">
                  <c:v>636.23900000000026</c:v>
                </c:pt>
                <c:pt idx="47">
                  <c:v>642.22720000000027</c:v>
                </c:pt>
                <c:pt idx="48">
                  <c:v>648.21540000000027</c:v>
                </c:pt>
                <c:pt idx="49">
                  <c:v>654.20360000000028</c:v>
                </c:pt>
                <c:pt idx="50">
                  <c:v>660.19180000000028</c:v>
                </c:pt>
                <c:pt idx="51">
                  <c:v>666.18000000000029</c:v>
                </c:pt>
                <c:pt idx="52">
                  <c:v>672.1682000000003</c:v>
                </c:pt>
                <c:pt idx="53">
                  <c:v>678.1564000000003</c:v>
                </c:pt>
                <c:pt idx="54">
                  <c:v>684.14460000000031</c:v>
                </c:pt>
                <c:pt idx="55">
                  <c:v>690.13280000000032</c:v>
                </c:pt>
                <c:pt idx="56">
                  <c:v>696.12100000000032</c:v>
                </c:pt>
                <c:pt idx="57">
                  <c:v>702.10920000000033</c:v>
                </c:pt>
                <c:pt idx="58">
                  <c:v>708.09740000000033</c:v>
                </c:pt>
                <c:pt idx="59">
                  <c:v>714.08560000000034</c:v>
                </c:pt>
                <c:pt idx="60">
                  <c:v>720.07380000000035</c:v>
                </c:pt>
                <c:pt idx="61">
                  <c:v>726.06200000000035</c:v>
                </c:pt>
                <c:pt idx="62">
                  <c:v>732.05020000000036</c:v>
                </c:pt>
                <c:pt idx="63">
                  <c:v>738.03840000000037</c:v>
                </c:pt>
                <c:pt idx="64">
                  <c:v>744.02660000000037</c:v>
                </c:pt>
                <c:pt idx="65">
                  <c:v>750.01480000000038</c:v>
                </c:pt>
                <c:pt idx="66">
                  <c:v>756.00300000000038</c:v>
                </c:pt>
                <c:pt idx="67">
                  <c:v>761.99120000000039</c:v>
                </c:pt>
                <c:pt idx="68">
                  <c:v>767.9794000000004</c:v>
                </c:pt>
                <c:pt idx="69">
                  <c:v>773.9676000000004</c:v>
                </c:pt>
                <c:pt idx="70">
                  <c:v>779.95580000000041</c:v>
                </c:pt>
                <c:pt idx="71">
                  <c:v>785.94400000000041</c:v>
                </c:pt>
                <c:pt idx="72">
                  <c:v>791.93220000000042</c:v>
                </c:pt>
                <c:pt idx="73">
                  <c:v>797.92040000000043</c:v>
                </c:pt>
                <c:pt idx="74">
                  <c:v>803.90860000000043</c:v>
                </c:pt>
                <c:pt idx="75">
                  <c:v>809.89680000000044</c:v>
                </c:pt>
                <c:pt idx="76">
                  <c:v>815.88500000000045</c:v>
                </c:pt>
                <c:pt idx="77">
                  <c:v>821.87320000000045</c:v>
                </c:pt>
                <c:pt idx="78">
                  <c:v>827.86140000000046</c:v>
                </c:pt>
                <c:pt idx="79">
                  <c:v>833.84960000000046</c:v>
                </c:pt>
                <c:pt idx="80">
                  <c:v>839.83780000000047</c:v>
                </c:pt>
                <c:pt idx="81">
                  <c:v>845.82600000000048</c:v>
                </c:pt>
                <c:pt idx="82">
                  <c:v>851.81420000000048</c:v>
                </c:pt>
                <c:pt idx="83">
                  <c:v>857.80240000000049</c:v>
                </c:pt>
                <c:pt idx="84">
                  <c:v>863.7906000000005</c:v>
                </c:pt>
                <c:pt idx="85">
                  <c:v>869.7788000000005</c:v>
                </c:pt>
                <c:pt idx="86">
                  <c:v>875.76700000000051</c:v>
                </c:pt>
                <c:pt idx="87">
                  <c:v>881.75520000000051</c:v>
                </c:pt>
                <c:pt idx="88">
                  <c:v>887.74340000000052</c:v>
                </c:pt>
                <c:pt idx="89">
                  <c:v>893.73160000000053</c:v>
                </c:pt>
                <c:pt idx="90">
                  <c:v>899.71980000000053</c:v>
                </c:pt>
                <c:pt idx="91">
                  <c:v>905.70800000000054</c:v>
                </c:pt>
                <c:pt idx="92">
                  <c:v>911.69620000000054</c:v>
                </c:pt>
                <c:pt idx="93">
                  <c:v>917.68440000000055</c:v>
                </c:pt>
                <c:pt idx="94">
                  <c:v>923.67260000000056</c:v>
                </c:pt>
                <c:pt idx="95">
                  <c:v>929.66080000000056</c:v>
                </c:pt>
                <c:pt idx="96">
                  <c:v>935.64900000000057</c:v>
                </c:pt>
                <c:pt idx="97">
                  <c:v>941.63720000000058</c:v>
                </c:pt>
                <c:pt idx="98">
                  <c:v>947.62540000000058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9-4C32-A9B3-D32EDF0E46AE}"/>
            </c:ext>
          </c:extLst>
        </c:ser>
        <c:ser>
          <c:idx val="1"/>
          <c:order val="1"/>
          <c:tx>
            <c:strRef>
              <c:f>Pivot!$C$4</c:f>
              <c:strCache>
                <c:ptCount val="1"/>
                <c:pt idx="0">
                  <c:v>Faktisk døgngrad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Pivot!$C$5:$C$103</c:f>
              <c:numCache>
                <c:formatCode>General</c:formatCode>
                <c:ptCount val="99"/>
                <c:pt idx="0">
                  <c:v>406.78440000000001</c:v>
                </c:pt>
                <c:pt idx="1">
                  <c:v>410.78440000000001</c:v>
                </c:pt>
                <c:pt idx="2">
                  <c:v>414.78440000000001</c:v>
                </c:pt>
                <c:pt idx="3">
                  <c:v>418.78440000000001</c:v>
                </c:pt>
                <c:pt idx="4">
                  <c:v>422.78440000000001</c:v>
                </c:pt>
                <c:pt idx="5">
                  <c:v>426.78440000000001</c:v>
                </c:pt>
                <c:pt idx="6">
                  <c:v>430.78440000000001</c:v>
                </c:pt>
                <c:pt idx="7">
                  <c:v>434.78440000000001</c:v>
                </c:pt>
                <c:pt idx="8">
                  <c:v>438.78440000000001</c:v>
                </c:pt>
                <c:pt idx="9">
                  <c:v>442.78440000000001</c:v>
                </c:pt>
                <c:pt idx="10">
                  <c:v>446.78440000000001</c:v>
                </c:pt>
                <c:pt idx="11">
                  <c:v>450.78440000000001</c:v>
                </c:pt>
                <c:pt idx="12">
                  <c:v>454.78440000000001</c:v>
                </c:pt>
                <c:pt idx="13">
                  <c:v>458.78440000000001</c:v>
                </c:pt>
                <c:pt idx="14">
                  <c:v>462.78440000000001</c:v>
                </c:pt>
                <c:pt idx="15">
                  <c:v>466.78440000000001</c:v>
                </c:pt>
                <c:pt idx="16">
                  <c:v>470.78440000000001</c:v>
                </c:pt>
                <c:pt idx="17">
                  <c:v>474.78440000000001</c:v>
                </c:pt>
                <c:pt idx="18">
                  <c:v>478.78440000000001</c:v>
                </c:pt>
                <c:pt idx="19">
                  <c:v>482.78440000000001</c:v>
                </c:pt>
                <c:pt idx="20">
                  <c:v>486.78440000000001</c:v>
                </c:pt>
                <c:pt idx="21">
                  <c:v>490.78440000000001</c:v>
                </c:pt>
                <c:pt idx="22">
                  <c:v>494.78440000000001</c:v>
                </c:pt>
                <c:pt idx="23">
                  <c:v>498.78440000000001</c:v>
                </c:pt>
                <c:pt idx="24">
                  <c:v>502.78440000000001</c:v>
                </c:pt>
                <c:pt idx="25">
                  <c:v>506.78440000000001</c:v>
                </c:pt>
                <c:pt idx="26">
                  <c:v>510.78440000000001</c:v>
                </c:pt>
                <c:pt idx="27">
                  <c:v>514.78440000000001</c:v>
                </c:pt>
                <c:pt idx="28">
                  <c:v>520.78440000000001</c:v>
                </c:pt>
                <c:pt idx="29">
                  <c:v>526.78440000000001</c:v>
                </c:pt>
                <c:pt idx="30">
                  <c:v>532.78440000000001</c:v>
                </c:pt>
                <c:pt idx="31">
                  <c:v>538.78440000000001</c:v>
                </c:pt>
                <c:pt idx="32">
                  <c:v>544.78440000000001</c:v>
                </c:pt>
                <c:pt idx="33">
                  <c:v>550.78440000000001</c:v>
                </c:pt>
                <c:pt idx="34">
                  <c:v>556.78440000000001</c:v>
                </c:pt>
                <c:pt idx="35">
                  <c:v>562.78440000000001</c:v>
                </c:pt>
                <c:pt idx="36">
                  <c:v>568.78440000000001</c:v>
                </c:pt>
                <c:pt idx="37">
                  <c:v>574.78440000000001</c:v>
                </c:pt>
                <c:pt idx="38">
                  <c:v>580.78440000000001</c:v>
                </c:pt>
                <c:pt idx="39">
                  <c:v>586.78440000000001</c:v>
                </c:pt>
                <c:pt idx="40">
                  <c:v>592.78440000000001</c:v>
                </c:pt>
                <c:pt idx="41">
                  <c:v>598.78440000000001</c:v>
                </c:pt>
                <c:pt idx="42">
                  <c:v>604.78440000000001</c:v>
                </c:pt>
                <c:pt idx="43">
                  <c:v>610.78440000000001</c:v>
                </c:pt>
                <c:pt idx="44">
                  <c:v>616.78440000000001</c:v>
                </c:pt>
                <c:pt idx="45">
                  <c:v>622.78440000000001</c:v>
                </c:pt>
                <c:pt idx="46">
                  <c:v>628.78440000000001</c:v>
                </c:pt>
                <c:pt idx="47">
                  <c:v>634.78440000000001</c:v>
                </c:pt>
                <c:pt idx="48">
                  <c:v>640.78440000000001</c:v>
                </c:pt>
                <c:pt idx="49">
                  <c:v>646.78440000000001</c:v>
                </c:pt>
                <c:pt idx="50">
                  <c:v>652.78440000000001</c:v>
                </c:pt>
                <c:pt idx="51">
                  <c:v>658.78440000000001</c:v>
                </c:pt>
                <c:pt idx="52">
                  <c:v>664.78440000000001</c:v>
                </c:pt>
                <c:pt idx="53">
                  <c:v>670.78440000000001</c:v>
                </c:pt>
                <c:pt idx="54">
                  <c:v>676.78440000000001</c:v>
                </c:pt>
                <c:pt idx="55">
                  <c:v>682.78440000000001</c:v>
                </c:pt>
                <c:pt idx="56">
                  <c:v>688.78440000000001</c:v>
                </c:pt>
                <c:pt idx="57">
                  <c:v>694.78440000000001</c:v>
                </c:pt>
                <c:pt idx="58">
                  <c:v>700.78440000000001</c:v>
                </c:pt>
                <c:pt idx="59">
                  <c:v>706.78440000000001</c:v>
                </c:pt>
                <c:pt idx="60">
                  <c:v>712.78440000000001</c:v>
                </c:pt>
                <c:pt idx="61">
                  <c:v>718.78440000000001</c:v>
                </c:pt>
                <c:pt idx="62">
                  <c:v>724.78440000000001</c:v>
                </c:pt>
                <c:pt idx="63">
                  <c:v>730.78440000000001</c:v>
                </c:pt>
                <c:pt idx="64">
                  <c:v>736.78440000000001</c:v>
                </c:pt>
                <c:pt idx="65">
                  <c:v>742.78440000000001</c:v>
                </c:pt>
                <c:pt idx="66">
                  <c:v>748.78440000000001</c:v>
                </c:pt>
                <c:pt idx="67">
                  <c:v>754.78440000000001</c:v>
                </c:pt>
                <c:pt idx="68">
                  <c:v>760.78440000000001</c:v>
                </c:pt>
                <c:pt idx="69">
                  <c:v>766.78440000000001</c:v>
                </c:pt>
                <c:pt idx="70">
                  <c:v>772.78440000000001</c:v>
                </c:pt>
                <c:pt idx="71">
                  <c:v>778.78440000000001</c:v>
                </c:pt>
                <c:pt idx="72">
                  <c:v>784.78440000000001</c:v>
                </c:pt>
                <c:pt idx="73">
                  <c:v>790.78440000000001</c:v>
                </c:pt>
                <c:pt idx="74">
                  <c:v>796.78440000000001</c:v>
                </c:pt>
                <c:pt idx="75">
                  <c:v>802.78440000000001</c:v>
                </c:pt>
                <c:pt idx="76">
                  <c:v>808.78440000000001</c:v>
                </c:pt>
                <c:pt idx="77">
                  <c:v>814.78440000000001</c:v>
                </c:pt>
                <c:pt idx="78">
                  <c:v>820.78440000000001</c:v>
                </c:pt>
                <c:pt idx="79">
                  <c:v>826.78440000000001</c:v>
                </c:pt>
                <c:pt idx="80">
                  <c:v>832.78440000000001</c:v>
                </c:pt>
                <c:pt idx="81">
                  <c:v>838.78440000000001</c:v>
                </c:pt>
                <c:pt idx="82">
                  <c:v>844.78440000000001</c:v>
                </c:pt>
                <c:pt idx="83">
                  <c:v>850.78440000000001</c:v>
                </c:pt>
                <c:pt idx="84">
                  <c:v>856.78440000000001</c:v>
                </c:pt>
                <c:pt idx="85">
                  <c:v>862.78440000000001</c:v>
                </c:pt>
                <c:pt idx="86">
                  <c:v>868.78440000000001</c:v>
                </c:pt>
                <c:pt idx="87">
                  <c:v>874.78440000000001</c:v>
                </c:pt>
                <c:pt idx="88">
                  <c:v>880.78440000000001</c:v>
                </c:pt>
                <c:pt idx="89">
                  <c:v>886.78440000000001</c:v>
                </c:pt>
                <c:pt idx="90">
                  <c:v>892.78440000000001</c:v>
                </c:pt>
                <c:pt idx="91">
                  <c:v>898.78440000000001</c:v>
                </c:pt>
                <c:pt idx="92">
                  <c:v>904.78440000000001</c:v>
                </c:pt>
                <c:pt idx="93">
                  <c:v>910.78440000000001</c:v>
                </c:pt>
                <c:pt idx="94">
                  <c:v>916.78440000000001</c:v>
                </c:pt>
                <c:pt idx="95">
                  <c:v>922.78440000000001</c:v>
                </c:pt>
                <c:pt idx="96">
                  <c:v>928.78440000000001</c:v>
                </c:pt>
                <c:pt idx="97">
                  <c:v>934.78440000000001</c:v>
                </c:pt>
                <c:pt idx="98">
                  <c:v>940.78440000000001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A9-4C32-A9B3-D32EDF0E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013663"/>
        <c:axId val="2030175407"/>
      </c:lineChart>
      <c:lineChart>
        <c:grouping val="standard"/>
        <c:varyColors val="0"/>
        <c:ser>
          <c:idx val="2"/>
          <c:order val="2"/>
          <c:tx>
            <c:strRef>
              <c:f>Pivot!$D$4</c:f>
              <c:strCache>
                <c:ptCount val="1"/>
                <c:pt idx="0">
                  <c:v>Temperatur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Pivot!$D$5:$D$103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A9-4C32-A9B3-D32EDF0E4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13807"/>
        <c:axId val="2027160383"/>
      </c:lineChart>
      <c:catAx>
        <c:axId val="121801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30175407"/>
        <c:crosses val="autoZero"/>
        <c:auto val="1"/>
        <c:lblAlgn val="ctr"/>
        <c:lblOffset val="100"/>
        <c:noMultiLvlLbl val="0"/>
      </c:catAx>
      <c:valAx>
        <c:axId val="2030175407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8013663"/>
        <c:crosses val="autoZero"/>
        <c:crossBetween val="between"/>
      </c:valAx>
      <c:valAx>
        <c:axId val="20271603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713807"/>
        <c:crosses val="max"/>
        <c:crossBetween val="between"/>
      </c:valAx>
      <c:catAx>
        <c:axId val="1251713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7160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[230322 Startfôringskalkulator (NO) - FINAL.xlsx]Pivot dag for dag!Pivottabell1</c:name>
    <c:fmtId val="1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dag for dag'!$B$3</c:f>
              <c:strCache>
                <c:ptCount val="1"/>
                <c:pt idx="0">
                  <c:v>Modning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dag'!$B$4:$B$110</c:f>
              <c:numCache>
                <c:formatCode>General</c:formatCode>
                <c:ptCount val="106"/>
                <c:pt idx="0">
                  <c:v>383.23020000000002</c:v>
                </c:pt>
                <c:pt idx="1">
                  <c:v>387.28842400000002</c:v>
                </c:pt>
                <c:pt idx="2">
                  <c:v>391.34664800000002</c:v>
                </c:pt>
                <c:pt idx="3">
                  <c:v>395.40487200000001</c:v>
                </c:pt>
                <c:pt idx="4">
                  <c:v>399.46309600000001</c:v>
                </c:pt>
                <c:pt idx="5">
                  <c:v>403.52132</c:v>
                </c:pt>
                <c:pt idx="6">
                  <c:v>407.579544</c:v>
                </c:pt>
                <c:pt idx="7">
                  <c:v>411.63776799999999</c:v>
                </c:pt>
                <c:pt idx="8">
                  <c:v>415.69599199999999</c:v>
                </c:pt>
                <c:pt idx="9">
                  <c:v>419.75421599999999</c:v>
                </c:pt>
                <c:pt idx="10">
                  <c:v>423.81243999999998</c:v>
                </c:pt>
                <c:pt idx="11">
                  <c:v>427.87066399999998</c:v>
                </c:pt>
                <c:pt idx="12">
                  <c:v>431.92888799999997</c:v>
                </c:pt>
                <c:pt idx="13">
                  <c:v>435.98711199999997</c:v>
                </c:pt>
                <c:pt idx="14">
                  <c:v>440.04533599999996</c:v>
                </c:pt>
                <c:pt idx="15">
                  <c:v>444.10355999999996</c:v>
                </c:pt>
                <c:pt idx="16">
                  <c:v>448.16178399999995</c:v>
                </c:pt>
                <c:pt idx="17">
                  <c:v>452.22000799999995</c:v>
                </c:pt>
                <c:pt idx="18">
                  <c:v>456.27823199999995</c:v>
                </c:pt>
                <c:pt idx="19">
                  <c:v>460.33645599999994</c:v>
                </c:pt>
                <c:pt idx="20">
                  <c:v>464.39467999999994</c:v>
                </c:pt>
                <c:pt idx="21">
                  <c:v>468.45290399999993</c:v>
                </c:pt>
                <c:pt idx="22">
                  <c:v>472.51112799999993</c:v>
                </c:pt>
                <c:pt idx="23">
                  <c:v>476.56935199999992</c:v>
                </c:pt>
                <c:pt idx="24">
                  <c:v>480.62757599999992</c:v>
                </c:pt>
                <c:pt idx="25">
                  <c:v>484.68579999999992</c:v>
                </c:pt>
                <c:pt idx="26">
                  <c:v>489.61082399999992</c:v>
                </c:pt>
                <c:pt idx="27">
                  <c:v>494.53584799999993</c:v>
                </c:pt>
                <c:pt idx="28">
                  <c:v>499.46087199999994</c:v>
                </c:pt>
                <c:pt idx="29">
                  <c:v>504.38589599999995</c:v>
                </c:pt>
                <c:pt idx="30">
                  <c:v>509.31091999999995</c:v>
                </c:pt>
                <c:pt idx="31">
                  <c:v>514.2359439999999</c:v>
                </c:pt>
                <c:pt idx="32">
                  <c:v>519.16096799999991</c:v>
                </c:pt>
                <c:pt idx="33">
                  <c:v>524.08599199999992</c:v>
                </c:pt>
                <c:pt idx="34">
                  <c:v>529.01101599999993</c:v>
                </c:pt>
                <c:pt idx="35">
                  <c:v>533.93603999999993</c:v>
                </c:pt>
                <c:pt idx="36">
                  <c:v>538.86106399999994</c:v>
                </c:pt>
                <c:pt idx="37">
                  <c:v>543.78608799999995</c:v>
                </c:pt>
                <c:pt idx="38">
                  <c:v>548.71111199999996</c:v>
                </c:pt>
                <c:pt idx="39">
                  <c:v>553.63613599999996</c:v>
                </c:pt>
                <c:pt idx="40">
                  <c:v>558.56115999999997</c:v>
                </c:pt>
                <c:pt idx="41">
                  <c:v>563.48618399999998</c:v>
                </c:pt>
                <c:pt idx="42">
                  <c:v>568.41120799999999</c:v>
                </c:pt>
                <c:pt idx="43">
                  <c:v>573.336232</c:v>
                </c:pt>
                <c:pt idx="44">
                  <c:v>577.39445599999999</c:v>
                </c:pt>
                <c:pt idx="45">
                  <c:v>581.45267999999999</c:v>
                </c:pt>
                <c:pt idx="46">
                  <c:v>585.51090399999998</c:v>
                </c:pt>
                <c:pt idx="47">
                  <c:v>589.56912799999998</c:v>
                </c:pt>
                <c:pt idx="48">
                  <c:v>593.62735199999997</c:v>
                </c:pt>
                <c:pt idx="49">
                  <c:v>597.68557599999997</c:v>
                </c:pt>
                <c:pt idx="50">
                  <c:v>601.74379999999996</c:v>
                </c:pt>
                <c:pt idx="51">
                  <c:v>605.80202399999996</c:v>
                </c:pt>
                <c:pt idx="52">
                  <c:v>609.86024799999996</c:v>
                </c:pt>
                <c:pt idx="53">
                  <c:v>613.91847199999995</c:v>
                </c:pt>
                <c:pt idx="54">
                  <c:v>617.97669599999995</c:v>
                </c:pt>
                <c:pt idx="55">
                  <c:v>622.03491999999994</c:v>
                </c:pt>
                <c:pt idx="56">
                  <c:v>626.09314399999994</c:v>
                </c:pt>
                <c:pt idx="57">
                  <c:v>630.15136799999993</c:v>
                </c:pt>
                <c:pt idx="58">
                  <c:v>634.20959199999993</c:v>
                </c:pt>
                <c:pt idx="59">
                  <c:v>638.26781599999993</c:v>
                </c:pt>
                <c:pt idx="60">
                  <c:v>642.32603999999992</c:v>
                </c:pt>
                <c:pt idx="61">
                  <c:v>646.38426399999992</c:v>
                </c:pt>
                <c:pt idx="62">
                  <c:v>650.44248799999991</c:v>
                </c:pt>
                <c:pt idx="63">
                  <c:v>654.50071199999991</c:v>
                </c:pt>
                <c:pt idx="64">
                  <c:v>658.5589359999999</c:v>
                </c:pt>
                <c:pt idx="65">
                  <c:v>662.6171599999999</c:v>
                </c:pt>
                <c:pt idx="66">
                  <c:v>666.67538399999989</c:v>
                </c:pt>
                <c:pt idx="67">
                  <c:v>670.73360799999989</c:v>
                </c:pt>
                <c:pt idx="68">
                  <c:v>674.79183199999989</c:v>
                </c:pt>
                <c:pt idx="69">
                  <c:v>678.85005599999988</c:v>
                </c:pt>
                <c:pt idx="70">
                  <c:v>682.90827999999988</c:v>
                </c:pt>
                <c:pt idx="71">
                  <c:v>686.96650399999987</c:v>
                </c:pt>
                <c:pt idx="72">
                  <c:v>691.02472799999987</c:v>
                </c:pt>
                <c:pt idx="73">
                  <c:v>695.08295199999986</c:v>
                </c:pt>
                <c:pt idx="74">
                  <c:v>699.14117599999986</c:v>
                </c:pt>
                <c:pt idx="75">
                  <c:v>703.19939999999986</c:v>
                </c:pt>
                <c:pt idx="76">
                  <c:v>707.25762399999985</c:v>
                </c:pt>
                <c:pt idx="77">
                  <c:v>711.31584799999985</c:v>
                </c:pt>
                <c:pt idx="78">
                  <c:v>715.37407199999984</c:v>
                </c:pt>
                <c:pt idx="79">
                  <c:v>719.43229599999984</c:v>
                </c:pt>
                <c:pt idx="80">
                  <c:v>723.49051999999983</c:v>
                </c:pt>
                <c:pt idx="81">
                  <c:v>727.54874399999983</c:v>
                </c:pt>
                <c:pt idx="82">
                  <c:v>731.60696799999982</c:v>
                </c:pt>
                <c:pt idx="83">
                  <c:v>736.61590399999977</c:v>
                </c:pt>
                <c:pt idx="84">
                  <c:v>743.08330399999977</c:v>
                </c:pt>
                <c:pt idx="85">
                  <c:v>749.4531599999998</c:v>
                </c:pt>
                <c:pt idx="86">
                  <c:v>756.31925599999977</c:v>
                </c:pt>
                <c:pt idx="87">
                  <c:v>763.18535199999974</c:v>
                </c:pt>
                <c:pt idx="88">
                  <c:v>768.71565199999975</c:v>
                </c:pt>
                <c:pt idx="89">
                  <c:v>775.18305199999975</c:v>
                </c:pt>
                <c:pt idx="90">
                  <c:v>782.77966799999979</c:v>
                </c:pt>
                <c:pt idx="91">
                  <c:v>790.92364399999974</c:v>
                </c:pt>
                <c:pt idx="92">
                  <c:v>799.1796479999997</c:v>
                </c:pt>
                <c:pt idx="93">
                  <c:v>807.54853199999968</c:v>
                </c:pt>
                <c:pt idx="94">
                  <c:v>815.58133199999963</c:v>
                </c:pt>
                <c:pt idx="95">
                  <c:v>823.72530799999959</c:v>
                </c:pt>
                <c:pt idx="96">
                  <c:v>831.75810799999954</c:v>
                </c:pt>
                <c:pt idx="97">
                  <c:v>839.79090799999949</c:v>
                </c:pt>
                <c:pt idx="98">
                  <c:v>847.82370799999944</c:v>
                </c:pt>
                <c:pt idx="99">
                  <c:v>857.00660799999946</c:v>
                </c:pt>
                <c:pt idx="100">
                  <c:v>867.42480799999942</c:v>
                </c:pt>
                <c:pt idx="101">
                  <c:v>877.97122399999944</c:v>
                </c:pt>
                <c:pt idx="102">
                  <c:v>888.64670799999942</c:v>
                </c:pt>
                <c:pt idx="103">
                  <c:v>900.65973199999939</c:v>
                </c:pt>
                <c:pt idx="104">
                  <c:v>913.94938799999943</c:v>
                </c:pt>
                <c:pt idx="105">
                  <c:v>927.97810399999946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5-49CA-850B-C0C699656D4B}"/>
            </c:ext>
          </c:extLst>
        </c:ser>
        <c:ser>
          <c:idx val="1"/>
          <c:order val="1"/>
          <c:tx>
            <c:strRef>
              <c:f>'Pivot dag for dag'!$C$3</c:f>
              <c:strCache>
                <c:ptCount val="1"/>
                <c:pt idx="0">
                  <c:v>Døgngrad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dag'!$C$4:$C$110</c:f>
              <c:numCache>
                <c:formatCode>General</c:formatCode>
                <c:ptCount val="106"/>
                <c:pt idx="0">
                  <c:v>382.5</c:v>
                </c:pt>
                <c:pt idx="1">
                  <c:v>386.2</c:v>
                </c:pt>
                <c:pt idx="2">
                  <c:v>389.9</c:v>
                </c:pt>
                <c:pt idx="3">
                  <c:v>393.59999999999997</c:v>
                </c:pt>
                <c:pt idx="4">
                  <c:v>397.29999999999995</c:v>
                </c:pt>
                <c:pt idx="5">
                  <c:v>400.99999999999994</c:v>
                </c:pt>
                <c:pt idx="6">
                  <c:v>404.69999999999993</c:v>
                </c:pt>
                <c:pt idx="7">
                  <c:v>408.39999999999992</c:v>
                </c:pt>
                <c:pt idx="8">
                  <c:v>412.09999999999991</c:v>
                </c:pt>
                <c:pt idx="9">
                  <c:v>415.7999999999999</c:v>
                </c:pt>
                <c:pt idx="10">
                  <c:v>419.49999999999989</c:v>
                </c:pt>
                <c:pt idx="11">
                  <c:v>423.19999999999987</c:v>
                </c:pt>
                <c:pt idx="12">
                  <c:v>426.89999999999986</c:v>
                </c:pt>
                <c:pt idx="13">
                  <c:v>430.59999999999985</c:v>
                </c:pt>
                <c:pt idx="14">
                  <c:v>434.29999999999984</c:v>
                </c:pt>
                <c:pt idx="15">
                  <c:v>437.99999999999983</c:v>
                </c:pt>
                <c:pt idx="16">
                  <c:v>441.69999999999982</c:v>
                </c:pt>
                <c:pt idx="17">
                  <c:v>445.39999999999981</c:v>
                </c:pt>
                <c:pt idx="18">
                  <c:v>449.0999999999998</c:v>
                </c:pt>
                <c:pt idx="19">
                  <c:v>452.79999999999978</c:v>
                </c:pt>
                <c:pt idx="20">
                  <c:v>456.49999999999977</c:v>
                </c:pt>
                <c:pt idx="21">
                  <c:v>460.19999999999976</c:v>
                </c:pt>
                <c:pt idx="22">
                  <c:v>463.89999999999975</c:v>
                </c:pt>
                <c:pt idx="23">
                  <c:v>467.59999999999974</c:v>
                </c:pt>
                <c:pt idx="24">
                  <c:v>471.29999999999973</c:v>
                </c:pt>
                <c:pt idx="25">
                  <c:v>474.99999999999972</c:v>
                </c:pt>
                <c:pt idx="26">
                  <c:v>479.79999999999973</c:v>
                </c:pt>
                <c:pt idx="27">
                  <c:v>484.59999999999974</c:v>
                </c:pt>
                <c:pt idx="28">
                  <c:v>489.39999999999975</c:v>
                </c:pt>
                <c:pt idx="29">
                  <c:v>494.19999999999976</c:v>
                </c:pt>
                <c:pt idx="30">
                  <c:v>498.99999999999977</c:v>
                </c:pt>
                <c:pt idx="31">
                  <c:v>503.79999999999978</c:v>
                </c:pt>
                <c:pt idx="32">
                  <c:v>508.5999999999998</c:v>
                </c:pt>
                <c:pt idx="33">
                  <c:v>513.39999999999975</c:v>
                </c:pt>
                <c:pt idx="34">
                  <c:v>518.1999999999997</c:v>
                </c:pt>
                <c:pt idx="35">
                  <c:v>522.99999999999966</c:v>
                </c:pt>
                <c:pt idx="36">
                  <c:v>527.79999999999961</c:v>
                </c:pt>
                <c:pt idx="37">
                  <c:v>532.59999999999957</c:v>
                </c:pt>
                <c:pt idx="38">
                  <c:v>537.39999999999952</c:v>
                </c:pt>
                <c:pt idx="39">
                  <c:v>542.19999999999948</c:v>
                </c:pt>
                <c:pt idx="40">
                  <c:v>546.99999999999943</c:v>
                </c:pt>
                <c:pt idx="41">
                  <c:v>551.79999999999939</c:v>
                </c:pt>
                <c:pt idx="42">
                  <c:v>556.59999999999934</c:v>
                </c:pt>
                <c:pt idx="43">
                  <c:v>561.3999999999993</c:v>
                </c:pt>
                <c:pt idx="44">
                  <c:v>565.09999999999934</c:v>
                </c:pt>
                <c:pt idx="45">
                  <c:v>568.79999999999939</c:v>
                </c:pt>
                <c:pt idx="46">
                  <c:v>572.49999999999943</c:v>
                </c:pt>
                <c:pt idx="47">
                  <c:v>576.19999999999948</c:v>
                </c:pt>
                <c:pt idx="48">
                  <c:v>579.89999999999952</c:v>
                </c:pt>
                <c:pt idx="49">
                  <c:v>583.59999999999957</c:v>
                </c:pt>
                <c:pt idx="50">
                  <c:v>587.29999999999961</c:v>
                </c:pt>
                <c:pt idx="51">
                  <c:v>590.99999999999966</c:v>
                </c:pt>
                <c:pt idx="52">
                  <c:v>594.6999999999997</c:v>
                </c:pt>
                <c:pt idx="53">
                  <c:v>598.39999999999975</c:v>
                </c:pt>
                <c:pt idx="54">
                  <c:v>602.0999999999998</c:v>
                </c:pt>
                <c:pt idx="55">
                  <c:v>605.79999999999984</c:v>
                </c:pt>
                <c:pt idx="56">
                  <c:v>609.49999999999989</c:v>
                </c:pt>
                <c:pt idx="57">
                  <c:v>613.19999999999993</c:v>
                </c:pt>
                <c:pt idx="58">
                  <c:v>616.9</c:v>
                </c:pt>
                <c:pt idx="59">
                  <c:v>620.6</c:v>
                </c:pt>
                <c:pt idx="60">
                  <c:v>624.30000000000007</c:v>
                </c:pt>
                <c:pt idx="61">
                  <c:v>628.00000000000011</c:v>
                </c:pt>
                <c:pt idx="62">
                  <c:v>631.70000000000016</c:v>
                </c:pt>
                <c:pt idx="63">
                  <c:v>635.4000000000002</c:v>
                </c:pt>
                <c:pt idx="64">
                  <c:v>639.10000000000025</c:v>
                </c:pt>
                <c:pt idx="65">
                  <c:v>642.8000000000003</c:v>
                </c:pt>
                <c:pt idx="66">
                  <c:v>646.50000000000034</c:v>
                </c:pt>
                <c:pt idx="67">
                  <c:v>650.20000000000039</c:v>
                </c:pt>
                <c:pt idx="68">
                  <c:v>653.90000000000043</c:v>
                </c:pt>
                <c:pt idx="69">
                  <c:v>657.60000000000048</c:v>
                </c:pt>
                <c:pt idx="70">
                  <c:v>661.30000000000052</c:v>
                </c:pt>
                <c:pt idx="71">
                  <c:v>665.00000000000057</c:v>
                </c:pt>
                <c:pt idx="72">
                  <c:v>668.70000000000061</c:v>
                </c:pt>
                <c:pt idx="73">
                  <c:v>672.40000000000066</c:v>
                </c:pt>
                <c:pt idx="74">
                  <c:v>676.1000000000007</c:v>
                </c:pt>
                <c:pt idx="75">
                  <c:v>679.80000000000075</c:v>
                </c:pt>
                <c:pt idx="76">
                  <c:v>683.5000000000008</c:v>
                </c:pt>
                <c:pt idx="77">
                  <c:v>687.20000000000084</c:v>
                </c:pt>
                <c:pt idx="78">
                  <c:v>690.90000000000089</c:v>
                </c:pt>
                <c:pt idx="79">
                  <c:v>694.60000000000093</c:v>
                </c:pt>
                <c:pt idx="80">
                  <c:v>698.30000000000098</c:v>
                </c:pt>
                <c:pt idx="81">
                  <c:v>702.00000000000102</c:v>
                </c:pt>
                <c:pt idx="82">
                  <c:v>705.70000000000107</c:v>
                </c:pt>
                <c:pt idx="83">
                  <c:v>710.60000000000105</c:v>
                </c:pt>
                <c:pt idx="84">
                  <c:v>717.10000000000105</c:v>
                </c:pt>
                <c:pt idx="85">
                  <c:v>723.50000000000102</c:v>
                </c:pt>
                <c:pt idx="86">
                  <c:v>730.400000000001</c:v>
                </c:pt>
                <c:pt idx="87">
                  <c:v>737.30000000000098</c:v>
                </c:pt>
                <c:pt idx="88">
                  <c:v>742.80000000000098</c:v>
                </c:pt>
                <c:pt idx="89">
                  <c:v>749.30000000000098</c:v>
                </c:pt>
                <c:pt idx="90">
                  <c:v>756.900000000001</c:v>
                </c:pt>
                <c:pt idx="91">
                  <c:v>765.00000000000102</c:v>
                </c:pt>
                <c:pt idx="92">
                  <c:v>773.20000000000107</c:v>
                </c:pt>
                <c:pt idx="93">
                  <c:v>781.50000000000102</c:v>
                </c:pt>
                <c:pt idx="94">
                  <c:v>789.50000000000102</c:v>
                </c:pt>
                <c:pt idx="95">
                  <c:v>797.60000000000105</c:v>
                </c:pt>
                <c:pt idx="96">
                  <c:v>805.60000000000105</c:v>
                </c:pt>
                <c:pt idx="97">
                  <c:v>813.60000000000105</c:v>
                </c:pt>
                <c:pt idx="98">
                  <c:v>821.60000000000105</c:v>
                </c:pt>
                <c:pt idx="99">
                  <c:v>830.60000000000105</c:v>
                </c:pt>
                <c:pt idx="100">
                  <c:v>840.60000000000105</c:v>
                </c:pt>
                <c:pt idx="101">
                  <c:v>850.70000000000107</c:v>
                </c:pt>
                <c:pt idx="102">
                  <c:v>860.90000000000111</c:v>
                </c:pt>
                <c:pt idx="103">
                  <c:v>872.10000000000116</c:v>
                </c:pt>
                <c:pt idx="104">
                  <c:v>884.20000000000118</c:v>
                </c:pt>
                <c:pt idx="105">
                  <c:v>896.80000000000121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C5-49CA-850B-C0C69965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1120"/>
        <c:axId val="127696704"/>
      </c:lineChart>
      <c:lineChart>
        <c:grouping val="standard"/>
        <c:varyColors val="0"/>
        <c:ser>
          <c:idx val="2"/>
          <c:order val="2"/>
          <c:tx>
            <c:strRef>
              <c:f>'Pivot dag for dag'!$D$3</c:f>
              <c:strCache>
                <c:ptCount val="1"/>
                <c:pt idx="0">
                  <c:v>Temperatur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dag'!$D$4:$D$110</c:f>
              <c:numCache>
                <c:formatCode>General</c:formatCode>
                <c:ptCount val="106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4.8</c:v>
                </c:pt>
                <c:pt idx="27">
                  <c:v>4.8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4.8</c:v>
                </c:pt>
                <c:pt idx="33">
                  <c:v>4.8</c:v>
                </c:pt>
                <c:pt idx="34">
                  <c:v>4.8</c:v>
                </c:pt>
                <c:pt idx="35">
                  <c:v>4.8</c:v>
                </c:pt>
                <c:pt idx="36">
                  <c:v>4.8</c:v>
                </c:pt>
                <c:pt idx="37">
                  <c:v>4.8</c:v>
                </c:pt>
                <c:pt idx="38">
                  <c:v>4.8</c:v>
                </c:pt>
                <c:pt idx="39">
                  <c:v>4.8</c:v>
                </c:pt>
                <c:pt idx="40">
                  <c:v>4.8</c:v>
                </c:pt>
                <c:pt idx="41">
                  <c:v>4.8</c:v>
                </c:pt>
                <c:pt idx="42">
                  <c:v>4.8</c:v>
                </c:pt>
                <c:pt idx="43">
                  <c:v>4.8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3.7</c:v>
                </c:pt>
                <c:pt idx="57">
                  <c:v>3.7</c:v>
                </c:pt>
                <c:pt idx="58">
                  <c:v>3.7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3.7</c:v>
                </c:pt>
                <c:pt idx="66">
                  <c:v>3.7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3.7</c:v>
                </c:pt>
                <c:pt idx="71">
                  <c:v>3.7</c:v>
                </c:pt>
                <c:pt idx="72">
                  <c:v>3.7</c:v>
                </c:pt>
                <c:pt idx="73">
                  <c:v>3.7</c:v>
                </c:pt>
                <c:pt idx="74">
                  <c:v>3.7</c:v>
                </c:pt>
                <c:pt idx="75">
                  <c:v>3.7</c:v>
                </c:pt>
                <c:pt idx="76">
                  <c:v>3.7</c:v>
                </c:pt>
                <c:pt idx="77">
                  <c:v>3.7</c:v>
                </c:pt>
                <c:pt idx="78">
                  <c:v>3.7</c:v>
                </c:pt>
                <c:pt idx="79">
                  <c:v>3.7</c:v>
                </c:pt>
                <c:pt idx="80">
                  <c:v>3.7</c:v>
                </c:pt>
                <c:pt idx="81">
                  <c:v>3.7</c:v>
                </c:pt>
                <c:pt idx="82">
                  <c:v>3.7</c:v>
                </c:pt>
                <c:pt idx="83">
                  <c:v>4.9000000000000004</c:v>
                </c:pt>
                <c:pt idx="84">
                  <c:v>6.5</c:v>
                </c:pt>
                <c:pt idx="85">
                  <c:v>6.4</c:v>
                </c:pt>
                <c:pt idx="86">
                  <c:v>6.9</c:v>
                </c:pt>
                <c:pt idx="87">
                  <c:v>6.9</c:v>
                </c:pt>
                <c:pt idx="88">
                  <c:v>5.5</c:v>
                </c:pt>
                <c:pt idx="89">
                  <c:v>6.5</c:v>
                </c:pt>
                <c:pt idx="90">
                  <c:v>7.6</c:v>
                </c:pt>
                <c:pt idx="91">
                  <c:v>8.1</c:v>
                </c:pt>
                <c:pt idx="92">
                  <c:v>8.1999999999999993</c:v>
                </c:pt>
                <c:pt idx="93">
                  <c:v>8.3000000000000007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11.2</c:v>
                </c:pt>
                <c:pt idx="104">
                  <c:v>12.1</c:v>
                </c:pt>
                <c:pt idx="105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C5-49CA-850B-C0C699656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91695"/>
        <c:axId val="1658456063"/>
      </c:lineChart>
      <c:catAx>
        <c:axId val="1336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7696704"/>
        <c:crosses val="autoZero"/>
        <c:auto val="1"/>
        <c:lblAlgn val="ctr"/>
        <c:lblOffset val="100"/>
        <c:noMultiLvlLbl val="0"/>
      </c:catAx>
      <c:valAx>
        <c:axId val="127696704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671120"/>
        <c:crosses val="autoZero"/>
        <c:crossBetween val="between"/>
      </c:valAx>
      <c:valAx>
        <c:axId val="165845606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77691695"/>
        <c:crosses val="max"/>
        <c:crossBetween val="between"/>
      </c:valAx>
      <c:catAx>
        <c:axId val="7776916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456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[230322 Startfôringskalkulator (NO) - FINAL.xlsx]Pivot dag for dag!Pivottabell1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dag for dag'!$B$3</c:f>
              <c:strCache>
                <c:ptCount val="1"/>
                <c:pt idx="0">
                  <c:v>Modning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dag'!$B$4:$B$110</c:f>
              <c:numCache>
                <c:formatCode>General</c:formatCode>
                <c:ptCount val="106"/>
                <c:pt idx="0">
                  <c:v>383.23020000000002</c:v>
                </c:pt>
                <c:pt idx="1">
                  <c:v>387.28842400000002</c:v>
                </c:pt>
                <c:pt idx="2">
                  <c:v>391.34664800000002</c:v>
                </c:pt>
                <c:pt idx="3">
                  <c:v>395.40487200000001</c:v>
                </c:pt>
                <c:pt idx="4">
                  <c:v>399.46309600000001</c:v>
                </c:pt>
                <c:pt idx="5">
                  <c:v>403.52132</c:v>
                </c:pt>
                <c:pt idx="6">
                  <c:v>407.579544</c:v>
                </c:pt>
                <c:pt idx="7">
                  <c:v>411.63776799999999</c:v>
                </c:pt>
                <c:pt idx="8">
                  <c:v>415.69599199999999</c:v>
                </c:pt>
                <c:pt idx="9">
                  <c:v>419.75421599999999</c:v>
                </c:pt>
                <c:pt idx="10">
                  <c:v>423.81243999999998</c:v>
                </c:pt>
                <c:pt idx="11">
                  <c:v>427.87066399999998</c:v>
                </c:pt>
                <c:pt idx="12">
                  <c:v>431.92888799999997</c:v>
                </c:pt>
                <c:pt idx="13">
                  <c:v>435.98711199999997</c:v>
                </c:pt>
                <c:pt idx="14">
                  <c:v>440.04533599999996</c:v>
                </c:pt>
                <c:pt idx="15">
                  <c:v>444.10355999999996</c:v>
                </c:pt>
                <c:pt idx="16">
                  <c:v>448.16178399999995</c:v>
                </c:pt>
                <c:pt idx="17">
                  <c:v>452.22000799999995</c:v>
                </c:pt>
                <c:pt idx="18">
                  <c:v>456.27823199999995</c:v>
                </c:pt>
                <c:pt idx="19">
                  <c:v>460.33645599999994</c:v>
                </c:pt>
                <c:pt idx="20">
                  <c:v>464.39467999999994</c:v>
                </c:pt>
                <c:pt idx="21">
                  <c:v>468.45290399999993</c:v>
                </c:pt>
                <c:pt idx="22">
                  <c:v>472.51112799999993</c:v>
                </c:pt>
                <c:pt idx="23">
                  <c:v>476.56935199999992</c:v>
                </c:pt>
                <c:pt idx="24">
                  <c:v>480.62757599999992</c:v>
                </c:pt>
                <c:pt idx="25">
                  <c:v>484.68579999999992</c:v>
                </c:pt>
                <c:pt idx="26">
                  <c:v>489.61082399999992</c:v>
                </c:pt>
                <c:pt idx="27">
                  <c:v>494.53584799999993</c:v>
                </c:pt>
                <c:pt idx="28">
                  <c:v>499.46087199999994</c:v>
                </c:pt>
                <c:pt idx="29">
                  <c:v>504.38589599999995</c:v>
                </c:pt>
                <c:pt idx="30">
                  <c:v>509.31091999999995</c:v>
                </c:pt>
                <c:pt idx="31">
                  <c:v>514.2359439999999</c:v>
                </c:pt>
                <c:pt idx="32">
                  <c:v>519.16096799999991</c:v>
                </c:pt>
                <c:pt idx="33">
                  <c:v>524.08599199999992</c:v>
                </c:pt>
                <c:pt idx="34">
                  <c:v>529.01101599999993</c:v>
                </c:pt>
                <c:pt idx="35">
                  <c:v>533.93603999999993</c:v>
                </c:pt>
                <c:pt idx="36">
                  <c:v>538.86106399999994</c:v>
                </c:pt>
                <c:pt idx="37">
                  <c:v>543.78608799999995</c:v>
                </c:pt>
                <c:pt idx="38">
                  <c:v>548.71111199999996</c:v>
                </c:pt>
                <c:pt idx="39">
                  <c:v>553.63613599999996</c:v>
                </c:pt>
                <c:pt idx="40">
                  <c:v>558.56115999999997</c:v>
                </c:pt>
                <c:pt idx="41">
                  <c:v>563.48618399999998</c:v>
                </c:pt>
                <c:pt idx="42">
                  <c:v>568.41120799999999</c:v>
                </c:pt>
                <c:pt idx="43">
                  <c:v>573.336232</c:v>
                </c:pt>
                <c:pt idx="44">
                  <c:v>577.39445599999999</c:v>
                </c:pt>
                <c:pt idx="45">
                  <c:v>581.45267999999999</c:v>
                </c:pt>
                <c:pt idx="46">
                  <c:v>585.51090399999998</c:v>
                </c:pt>
                <c:pt idx="47">
                  <c:v>589.56912799999998</c:v>
                </c:pt>
                <c:pt idx="48">
                  <c:v>593.62735199999997</c:v>
                </c:pt>
                <c:pt idx="49">
                  <c:v>597.68557599999997</c:v>
                </c:pt>
                <c:pt idx="50">
                  <c:v>601.74379999999996</c:v>
                </c:pt>
                <c:pt idx="51">
                  <c:v>605.80202399999996</c:v>
                </c:pt>
                <c:pt idx="52">
                  <c:v>609.86024799999996</c:v>
                </c:pt>
                <c:pt idx="53">
                  <c:v>613.91847199999995</c:v>
                </c:pt>
                <c:pt idx="54">
                  <c:v>617.97669599999995</c:v>
                </c:pt>
                <c:pt idx="55">
                  <c:v>622.03491999999994</c:v>
                </c:pt>
                <c:pt idx="56">
                  <c:v>626.09314399999994</c:v>
                </c:pt>
                <c:pt idx="57">
                  <c:v>630.15136799999993</c:v>
                </c:pt>
                <c:pt idx="58">
                  <c:v>634.20959199999993</c:v>
                </c:pt>
                <c:pt idx="59">
                  <c:v>638.26781599999993</c:v>
                </c:pt>
                <c:pt idx="60">
                  <c:v>642.32603999999992</c:v>
                </c:pt>
                <c:pt idx="61">
                  <c:v>646.38426399999992</c:v>
                </c:pt>
                <c:pt idx="62">
                  <c:v>650.44248799999991</c:v>
                </c:pt>
                <c:pt idx="63">
                  <c:v>654.50071199999991</c:v>
                </c:pt>
                <c:pt idx="64">
                  <c:v>658.5589359999999</c:v>
                </c:pt>
                <c:pt idx="65">
                  <c:v>662.6171599999999</c:v>
                </c:pt>
                <c:pt idx="66">
                  <c:v>666.67538399999989</c:v>
                </c:pt>
                <c:pt idx="67">
                  <c:v>670.73360799999989</c:v>
                </c:pt>
                <c:pt idx="68">
                  <c:v>674.79183199999989</c:v>
                </c:pt>
                <c:pt idx="69">
                  <c:v>678.85005599999988</c:v>
                </c:pt>
                <c:pt idx="70">
                  <c:v>682.90827999999988</c:v>
                </c:pt>
                <c:pt idx="71">
                  <c:v>686.96650399999987</c:v>
                </c:pt>
                <c:pt idx="72">
                  <c:v>691.02472799999987</c:v>
                </c:pt>
                <c:pt idx="73">
                  <c:v>695.08295199999986</c:v>
                </c:pt>
                <c:pt idx="74">
                  <c:v>699.14117599999986</c:v>
                </c:pt>
                <c:pt idx="75">
                  <c:v>703.19939999999986</c:v>
                </c:pt>
                <c:pt idx="76">
                  <c:v>707.25762399999985</c:v>
                </c:pt>
                <c:pt idx="77">
                  <c:v>711.31584799999985</c:v>
                </c:pt>
                <c:pt idx="78">
                  <c:v>715.37407199999984</c:v>
                </c:pt>
                <c:pt idx="79">
                  <c:v>719.43229599999984</c:v>
                </c:pt>
                <c:pt idx="80">
                  <c:v>723.49051999999983</c:v>
                </c:pt>
                <c:pt idx="81">
                  <c:v>727.54874399999983</c:v>
                </c:pt>
                <c:pt idx="82">
                  <c:v>731.60696799999982</c:v>
                </c:pt>
                <c:pt idx="83">
                  <c:v>736.61590399999977</c:v>
                </c:pt>
                <c:pt idx="84">
                  <c:v>743.08330399999977</c:v>
                </c:pt>
                <c:pt idx="85">
                  <c:v>749.4531599999998</c:v>
                </c:pt>
                <c:pt idx="86">
                  <c:v>756.31925599999977</c:v>
                </c:pt>
                <c:pt idx="87">
                  <c:v>763.18535199999974</c:v>
                </c:pt>
                <c:pt idx="88">
                  <c:v>768.71565199999975</c:v>
                </c:pt>
                <c:pt idx="89">
                  <c:v>775.18305199999975</c:v>
                </c:pt>
                <c:pt idx="90">
                  <c:v>782.77966799999979</c:v>
                </c:pt>
                <c:pt idx="91">
                  <c:v>790.92364399999974</c:v>
                </c:pt>
                <c:pt idx="92">
                  <c:v>799.1796479999997</c:v>
                </c:pt>
                <c:pt idx="93">
                  <c:v>807.54853199999968</c:v>
                </c:pt>
                <c:pt idx="94">
                  <c:v>815.58133199999963</c:v>
                </c:pt>
                <c:pt idx="95">
                  <c:v>823.72530799999959</c:v>
                </c:pt>
                <c:pt idx="96">
                  <c:v>831.75810799999954</c:v>
                </c:pt>
                <c:pt idx="97">
                  <c:v>839.79090799999949</c:v>
                </c:pt>
                <c:pt idx="98">
                  <c:v>847.82370799999944</c:v>
                </c:pt>
                <c:pt idx="99">
                  <c:v>857.00660799999946</c:v>
                </c:pt>
                <c:pt idx="100">
                  <c:v>867.42480799999942</c:v>
                </c:pt>
                <c:pt idx="101">
                  <c:v>877.97122399999944</c:v>
                </c:pt>
                <c:pt idx="102">
                  <c:v>888.64670799999942</c:v>
                </c:pt>
                <c:pt idx="103">
                  <c:v>900.65973199999939</c:v>
                </c:pt>
                <c:pt idx="104">
                  <c:v>913.94938799999943</c:v>
                </c:pt>
                <c:pt idx="105">
                  <c:v>927.97810399999946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49-489E-BE86-26052390C550}"/>
            </c:ext>
          </c:extLst>
        </c:ser>
        <c:ser>
          <c:idx val="1"/>
          <c:order val="1"/>
          <c:tx>
            <c:strRef>
              <c:f>'Pivot dag for dag'!$C$3</c:f>
              <c:strCache>
                <c:ptCount val="1"/>
                <c:pt idx="0">
                  <c:v>Døgngrad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dag'!$C$4:$C$110</c:f>
              <c:numCache>
                <c:formatCode>General</c:formatCode>
                <c:ptCount val="106"/>
                <c:pt idx="0">
                  <c:v>382.5</c:v>
                </c:pt>
                <c:pt idx="1">
                  <c:v>386.2</c:v>
                </c:pt>
                <c:pt idx="2">
                  <c:v>389.9</c:v>
                </c:pt>
                <c:pt idx="3">
                  <c:v>393.59999999999997</c:v>
                </c:pt>
                <c:pt idx="4">
                  <c:v>397.29999999999995</c:v>
                </c:pt>
                <c:pt idx="5">
                  <c:v>400.99999999999994</c:v>
                </c:pt>
                <c:pt idx="6">
                  <c:v>404.69999999999993</c:v>
                </c:pt>
                <c:pt idx="7">
                  <c:v>408.39999999999992</c:v>
                </c:pt>
                <c:pt idx="8">
                  <c:v>412.09999999999991</c:v>
                </c:pt>
                <c:pt idx="9">
                  <c:v>415.7999999999999</c:v>
                </c:pt>
                <c:pt idx="10">
                  <c:v>419.49999999999989</c:v>
                </c:pt>
                <c:pt idx="11">
                  <c:v>423.19999999999987</c:v>
                </c:pt>
                <c:pt idx="12">
                  <c:v>426.89999999999986</c:v>
                </c:pt>
                <c:pt idx="13">
                  <c:v>430.59999999999985</c:v>
                </c:pt>
                <c:pt idx="14">
                  <c:v>434.29999999999984</c:v>
                </c:pt>
                <c:pt idx="15">
                  <c:v>437.99999999999983</c:v>
                </c:pt>
                <c:pt idx="16">
                  <c:v>441.69999999999982</c:v>
                </c:pt>
                <c:pt idx="17">
                  <c:v>445.39999999999981</c:v>
                </c:pt>
                <c:pt idx="18">
                  <c:v>449.0999999999998</c:v>
                </c:pt>
                <c:pt idx="19">
                  <c:v>452.79999999999978</c:v>
                </c:pt>
                <c:pt idx="20">
                  <c:v>456.49999999999977</c:v>
                </c:pt>
                <c:pt idx="21">
                  <c:v>460.19999999999976</c:v>
                </c:pt>
                <c:pt idx="22">
                  <c:v>463.89999999999975</c:v>
                </c:pt>
                <c:pt idx="23">
                  <c:v>467.59999999999974</c:v>
                </c:pt>
                <c:pt idx="24">
                  <c:v>471.29999999999973</c:v>
                </c:pt>
                <c:pt idx="25">
                  <c:v>474.99999999999972</c:v>
                </c:pt>
                <c:pt idx="26">
                  <c:v>479.79999999999973</c:v>
                </c:pt>
                <c:pt idx="27">
                  <c:v>484.59999999999974</c:v>
                </c:pt>
                <c:pt idx="28">
                  <c:v>489.39999999999975</c:v>
                </c:pt>
                <c:pt idx="29">
                  <c:v>494.19999999999976</c:v>
                </c:pt>
                <c:pt idx="30">
                  <c:v>498.99999999999977</c:v>
                </c:pt>
                <c:pt idx="31">
                  <c:v>503.79999999999978</c:v>
                </c:pt>
                <c:pt idx="32">
                  <c:v>508.5999999999998</c:v>
                </c:pt>
                <c:pt idx="33">
                  <c:v>513.39999999999975</c:v>
                </c:pt>
                <c:pt idx="34">
                  <c:v>518.1999999999997</c:v>
                </c:pt>
                <c:pt idx="35">
                  <c:v>522.99999999999966</c:v>
                </c:pt>
                <c:pt idx="36">
                  <c:v>527.79999999999961</c:v>
                </c:pt>
                <c:pt idx="37">
                  <c:v>532.59999999999957</c:v>
                </c:pt>
                <c:pt idx="38">
                  <c:v>537.39999999999952</c:v>
                </c:pt>
                <c:pt idx="39">
                  <c:v>542.19999999999948</c:v>
                </c:pt>
                <c:pt idx="40">
                  <c:v>546.99999999999943</c:v>
                </c:pt>
                <c:pt idx="41">
                  <c:v>551.79999999999939</c:v>
                </c:pt>
                <c:pt idx="42">
                  <c:v>556.59999999999934</c:v>
                </c:pt>
                <c:pt idx="43">
                  <c:v>561.3999999999993</c:v>
                </c:pt>
                <c:pt idx="44">
                  <c:v>565.09999999999934</c:v>
                </c:pt>
                <c:pt idx="45">
                  <c:v>568.79999999999939</c:v>
                </c:pt>
                <c:pt idx="46">
                  <c:v>572.49999999999943</c:v>
                </c:pt>
                <c:pt idx="47">
                  <c:v>576.19999999999948</c:v>
                </c:pt>
                <c:pt idx="48">
                  <c:v>579.89999999999952</c:v>
                </c:pt>
                <c:pt idx="49">
                  <c:v>583.59999999999957</c:v>
                </c:pt>
                <c:pt idx="50">
                  <c:v>587.29999999999961</c:v>
                </c:pt>
                <c:pt idx="51">
                  <c:v>590.99999999999966</c:v>
                </c:pt>
                <c:pt idx="52">
                  <c:v>594.6999999999997</c:v>
                </c:pt>
                <c:pt idx="53">
                  <c:v>598.39999999999975</c:v>
                </c:pt>
                <c:pt idx="54">
                  <c:v>602.0999999999998</c:v>
                </c:pt>
                <c:pt idx="55">
                  <c:v>605.79999999999984</c:v>
                </c:pt>
                <c:pt idx="56">
                  <c:v>609.49999999999989</c:v>
                </c:pt>
                <c:pt idx="57">
                  <c:v>613.19999999999993</c:v>
                </c:pt>
                <c:pt idx="58">
                  <c:v>616.9</c:v>
                </c:pt>
                <c:pt idx="59">
                  <c:v>620.6</c:v>
                </c:pt>
                <c:pt idx="60">
                  <c:v>624.30000000000007</c:v>
                </c:pt>
                <c:pt idx="61">
                  <c:v>628.00000000000011</c:v>
                </c:pt>
                <c:pt idx="62">
                  <c:v>631.70000000000016</c:v>
                </c:pt>
                <c:pt idx="63">
                  <c:v>635.4000000000002</c:v>
                </c:pt>
                <c:pt idx="64">
                  <c:v>639.10000000000025</c:v>
                </c:pt>
                <c:pt idx="65">
                  <c:v>642.8000000000003</c:v>
                </c:pt>
                <c:pt idx="66">
                  <c:v>646.50000000000034</c:v>
                </c:pt>
                <c:pt idx="67">
                  <c:v>650.20000000000039</c:v>
                </c:pt>
                <c:pt idx="68">
                  <c:v>653.90000000000043</c:v>
                </c:pt>
                <c:pt idx="69">
                  <c:v>657.60000000000048</c:v>
                </c:pt>
                <c:pt idx="70">
                  <c:v>661.30000000000052</c:v>
                </c:pt>
                <c:pt idx="71">
                  <c:v>665.00000000000057</c:v>
                </c:pt>
                <c:pt idx="72">
                  <c:v>668.70000000000061</c:v>
                </c:pt>
                <c:pt idx="73">
                  <c:v>672.40000000000066</c:v>
                </c:pt>
                <c:pt idx="74">
                  <c:v>676.1000000000007</c:v>
                </c:pt>
                <c:pt idx="75">
                  <c:v>679.80000000000075</c:v>
                </c:pt>
                <c:pt idx="76">
                  <c:v>683.5000000000008</c:v>
                </c:pt>
                <c:pt idx="77">
                  <c:v>687.20000000000084</c:v>
                </c:pt>
                <c:pt idx="78">
                  <c:v>690.90000000000089</c:v>
                </c:pt>
                <c:pt idx="79">
                  <c:v>694.60000000000093</c:v>
                </c:pt>
                <c:pt idx="80">
                  <c:v>698.30000000000098</c:v>
                </c:pt>
                <c:pt idx="81">
                  <c:v>702.00000000000102</c:v>
                </c:pt>
                <c:pt idx="82">
                  <c:v>705.70000000000107</c:v>
                </c:pt>
                <c:pt idx="83">
                  <c:v>710.60000000000105</c:v>
                </c:pt>
                <c:pt idx="84">
                  <c:v>717.10000000000105</c:v>
                </c:pt>
                <c:pt idx="85">
                  <c:v>723.50000000000102</c:v>
                </c:pt>
                <c:pt idx="86">
                  <c:v>730.400000000001</c:v>
                </c:pt>
                <c:pt idx="87">
                  <c:v>737.30000000000098</c:v>
                </c:pt>
                <c:pt idx="88">
                  <c:v>742.80000000000098</c:v>
                </c:pt>
                <c:pt idx="89">
                  <c:v>749.30000000000098</c:v>
                </c:pt>
                <c:pt idx="90">
                  <c:v>756.900000000001</c:v>
                </c:pt>
                <c:pt idx="91">
                  <c:v>765.00000000000102</c:v>
                </c:pt>
                <c:pt idx="92">
                  <c:v>773.20000000000107</c:v>
                </c:pt>
                <c:pt idx="93">
                  <c:v>781.50000000000102</c:v>
                </c:pt>
                <c:pt idx="94">
                  <c:v>789.50000000000102</c:v>
                </c:pt>
                <c:pt idx="95">
                  <c:v>797.60000000000105</c:v>
                </c:pt>
                <c:pt idx="96">
                  <c:v>805.60000000000105</c:v>
                </c:pt>
                <c:pt idx="97">
                  <c:v>813.60000000000105</c:v>
                </c:pt>
                <c:pt idx="98">
                  <c:v>821.60000000000105</c:v>
                </c:pt>
                <c:pt idx="99">
                  <c:v>830.60000000000105</c:v>
                </c:pt>
                <c:pt idx="100">
                  <c:v>840.60000000000105</c:v>
                </c:pt>
                <c:pt idx="101">
                  <c:v>850.70000000000107</c:v>
                </c:pt>
                <c:pt idx="102">
                  <c:v>860.90000000000111</c:v>
                </c:pt>
                <c:pt idx="103">
                  <c:v>872.10000000000116</c:v>
                </c:pt>
                <c:pt idx="104">
                  <c:v>884.20000000000118</c:v>
                </c:pt>
                <c:pt idx="105">
                  <c:v>896.80000000000121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49-489E-BE86-26052390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1120"/>
        <c:axId val="127696704"/>
      </c:lineChart>
      <c:lineChart>
        <c:grouping val="standard"/>
        <c:varyColors val="0"/>
        <c:ser>
          <c:idx val="2"/>
          <c:order val="2"/>
          <c:tx>
            <c:strRef>
              <c:f>'Pivot dag for dag'!$D$3</c:f>
              <c:strCache>
                <c:ptCount val="1"/>
                <c:pt idx="0">
                  <c:v>Temperatur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'Pivot dag for dag'!$A$4:$A$110</c:f>
              <c:strCache>
                <c:ptCount val="106"/>
                <c:pt idx="0">
                  <c:v>03.11.2022</c:v>
                </c:pt>
                <c:pt idx="1">
                  <c:v>04.11.2022</c:v>
                </c:pt>
                <c:pt idx="2">
                  <c:v>05.11.2022</c:v>
                </c:pt>
                <c:pt idx="3">
                  <c:v>06.11.2022</c:v>
                </c:pt>
                <c:pt idx="4">
                  <c:v>07.11.2022</c:v>
                </c:pt>
                <c:pt idx="5">
                  <c:v>08.11.2022</c:v>
                </c:pt>
                <c:pt idx="6">
                  <c:v>09.11.2022</c:v>
                </c:pt>
                <c:pt idx="7">
                  <c:v>10.11.2022</c:v>
                </c:pt>
                <c:pt idx="8">
                  <c:v>11.11.2022</c:v>
                </c:pt>
                <c:pt idx="9">
                  <c:v>12.11.2022</c:v>
                </c:pt>
                <c:pt idx="10">
                  <c:v>13.11.2022</c:v>
                </c:pt>
                <c:pt idx="11">
                  <c:v>14.11.2022</c:v>
                </c:pt>
                <c:pt idx="12">
                  <c:v>15.11.2022</c:v>
                </c:pt>
                <c:pt idx="13">
                  <c:v>16.11.2022</c:v>
                </c:pt>
                <c:pt idx="14">
                  <c:v>17.11.2022</c:v>
                </c:pt>
                <c:pt idx="15">
                  <c:v>18.11.2022</c:v>
                </c:pt>
                <c:pt idx="16">
                  <c:v>19.11.2022</c:v>
                </c:pt>
                <c:pt idx="17">
                  <c:v>20.11.2022</c:v>
                </c:pt>
                <c:pt idx="18">
                  <c:v>21.11.2022</c:v>
                </c:pt>
                <c:pt idx="19">
                  <c:v>22.11.2022</c:v>
                </c:pt>
                <c:pt idx="20">
                  <c:v>23.11.2022</c:v>
                </c:pt>
                <c:pt idx="21">
                  <c:v>24.11.2022</c:v>
                </c:pt>
                <c:pt idx="22">
                  <c:v>25.11.2022</c:v>
                </c:pt>
                <c:pt idx="23">
                  <c:v>26.11.2022</c:v>
                </c:pt>
                <c:pt idx="24">
                  <c:v>27.11.2022</c:v>
                </c:pt>
                <c:pt idx="25">
                  <c:v>28.11.2022</c:v>
                </c:pt>
                <c:pt idx="26">
                  <c:v>29.11.2022</c:v>
                </c:pt>
                <c:pt idx="27">
                  <c:v>30.11.2022</c:v>
                </c:pt>
                <c:pt idx="28">
                  <c:v>01.12.2022</c:v>
                </c:pt>
                <c:pt idx="29">
                  <c:v>02.12.2022</c:v>
                </c:pt>
                <c:pt idx="30">
                  <c:v>03.12.2022</c:v>
                </c:pt>
                <c:pt idx="31">
                  <c:v>04.12.2022</c:v>
                </c:pt>
                <c:pt idx="32">
                  <c:v>05.12.2022</c:v>
                </c:pt>
                <c:pt idx="33">
                  <c:v>06.12.2022</c:v>
                </c:pt>
                <c:pt idx="34">
                  <c:v>07.12.2022</c:v>
                </c:pt>
                <c:pt idx="35">
                  <c:v>08.12.2022</c:v>
                </c:pt>
                <c:pt idx="36">
                  <c:v>09.12.2022</c:v>
                </c:pt>
                <c:pt idx="37">
                  <c:v>10.12.2022</c:v>
                </c:pt>
                <c:pt idx="38">
                  <c:v>11.12.2022</c:v>
                </c:pt>
                <c:pt idx="39">
                  <c:v>12.12.2022</c:v>
                </c:pt>
                <c:pt idx="40">
                  <c:v>13.12.2022</c:v>
                </c:pt>
                <c:pt idx="41">
                  <c:v>14.12.2022</c:v>
                </c:pt>
                <c:pt idx="42">
                  <c:v>15.12.2022</c:v>
                </c:pt>
                <c:pt idx="43">
                  <c:v>16.12.2022</c:v>
                </c:pt>
                <c:pt idx="44">
                  <c:v>17.12.2022</c:v>
                </c:pt>
                <c:pt idx="45">
                  <c:v>18.12.2022</c:v>
                </c:pt>
                <c:pt idx="46">
                  <c:v>19.12.2022</c:v>
                </c:pt>
                <c:pt idx="47">
                  <c:v>20.12.2022</c:v>
                </c:pt>
                <c:pt idx="48">
                  <c:v>21.12.2022</c:v>
                </c:pt>
                <c:pt idx="49">
                  <c:v>22.12.2022</c:v>
                </c:pt>
                <c:pt idx="50">
                  <c:v>23.12.2022</c:v>
                </c:pt>
                <c:pt idx="51">
                  <c:v>24.12.2022</c:v>
                </c:pt>
                <c:pt idx="52">
                  <c:v>25.12.2022</c:v>
                </c:pt>
                <c:pt idx="53">
                  <c:v>26.12.2022</c:v>
                </c:pt>
                <c:pt idx="54">
                  <c:v>27.12.2022</c:v>
                </c:pt>
                <c:pt idx="55">
                  <c:v>28.12.2022</c:v>
                </c:pt>
                <c:pt idx="56">
                  <c:v>29.12.2022</c:v>
                </c:pt>
                <c:pt idx="57">
                  <c:v>30.12.2022</c:v>
                </c:pt>
                <c:pt idx="58">
                  <c:v>31.12.2022</c:v>
                </c:pt>
                <c:pt idx="59">
                  <c:v>01.01.2023</c:v>
                </c:pt>
                <c:pt idx="60">
                  <c:v>02.01.2023</c:v>
                </c:pt>
                <c:pt idx="61">
                  <c:v>03.01.2023</c:v>
                </c:pt>
                <c:pt idx="62">
                  <c:v>04.01.2023</c:v>
                </c:pt>
                <c:pt idx="63">
                  <c:v>05.01.2023</c:v>
                </c:pt>
                <c:pt idx="64">
                  <c:v>06.01.2023</c:v>
                </c:pt>
                <c:pt idx="65">
                  <c:v>07.01.2023</c:v>
                </c:pt>
                <c:pt idx="66">
                  <c:v>08.01.2023</c:v>
                </c:pt>
                <c:pt idx="67">
                  <c:v>09.01.2023</c:v>
                </c:pt>
                <c:pt idx="68">
                  <c:v>10.01.2023</c:v>
                </c:pt>
                <c:pt idx="69">
                  <c:v>11.01.2023</c:v>
                </c:pt>
                <c:pt idx="70">
                  <c:v>12.01.2023</c:v>
                </c:pt>
                <c:pt idx="71">
                  <c:v>13.01.2023</c:v>
                </c:pt>
                <c:pt idx="72">
                  <c:v>14.01.2023</c:v>
                </c:pt>
                <c:pt idx="73">
                  <c:v>15.01.2023</c:v>
                </c:pt>
                <c:pt idx="74">
                  <c:v>16.01.2023</c:v>
                </c:pt>
                <c:pt idx="75">
                  <c:v>17.01.2023</c:v>
                </c:pt>
                <c:pt idx="76">
                  <c:v>18.01.2023</c:v>
                </c:pt>
                <c:pt idx="77">
                  <c:v>19.01.2023</c:v>
                </c:pt>
                <c:pt idx="78">
                  <c:v>20.01.2023</c:v>
                </c:pt>
                <c:pt idx="79">
                  <c:v>21.01.2023</c:v>
                </c:pt>
                <c:pt idx="80">
                  <c:v>22.01.2023</c:v>
                </c:pt>
                <c:pt idx="81">
                  <c:v>23.01.2023</c:v>
                </c:pt>
                <c:pt idx="82">
                  <c:v>24.01.2023</c:v>
                </c:pt>
                <c:pt idx="83">
                  <c:v>25.01.2023</c:v>
                </c:pt>
                <c:pt idx="84">
                  <c:v>26.01.2023</c:v>
                </c:pt>
                <c:pt idx="85">
                  <c:v>27.01.2023</c:v>
                </c:pt>
                <c:pt idx="86">
                  <c:v>28.01.2023</c:v>
                </c:pt>
                <c:pt idx="87">
                  <c:v>29.01.2023</c:v>
                </c:pt>
                <c:pt idx="88">
                  <c:v>30.01.2023</c:v>
                </c:pt>
                <c:pt idx="89">
                  <c:v>31.01.2023</c:v>
                </c:pt>
                <c:pt idx="90">
                  <c:v>01.02.2023</c:v>
                </c:pt>
                <c:pt idx="91">
                  <c:v>02.02.2023</c:v>
                </c:pt>
                <c:pt idx="92">
                  <c:v>03.02.2023</c:v>
                </c:pt>
                <c:pt idx="93">
                  <c:v>04.02.2023</c:v>
                </c:pt>
                <c:pt idx="94">
                  <c:v>05.02.2023</c:v>
                </c:pt>
                <c:pt idx="95">
                  <c:v>06.02.2023</c:v>
                </c:pt>
                <c:pt idx="96">
                  <c:v>07.02.2023</c:v>
                </c:pt>
                <c:pt idx="97">
                  <c:v>08.02.2023</c:v>
                </c:pt>
                <c:pt idx="98">
                  <c:v>09.02.2023</c:v>
                </c:pt>
                <c:pt idx="99">
                  <c:v>10.02.2023</c:v>
                </c:pt>
                <c:pt idx="100">
                  <c:v>11.02.2023</c:v>
                </c:pt>
                <c:pt idx="101">
                  <c:v>12.02.2023</c:v>
                </c:pt>
                <c:pt idx="102">
                  <c:v>13.02.2023</c:v>
                </c:pt>
                <c:pt idx="103">
                  <c:v>14.02.2023</c:v>
                </c:pt>
                <c:pt idx="104">
                  <c:v>15.02.2023</c:v>
                </c:pt>
                <c:pt idx="105">
                  <c:v>16.02.2023</c:v>
                </c:pt>
              </c:strCache>
            </c:strRef>
          </c:cat>
          <c:val>
            <c:numRef>
              <c:f>'Pivot dag for dag'!$D$4:$D$110</c:f>
              <c:numCache>
                <c:formatCode>General</c:formatCode>
                <c:ptCount val="106"/>
                <c:pt idx="0">
                  <c:v>3.7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</c:v>
                </c:pt>
                <c:pt idx="16">
                  <c:v>3.7</c:v>
                </c:pt>
                <c:pt idx="17">
                  <c:v>3.7</c:v>
                </c:pt>
                <c:pt idx="18">
                  <c:v>3.7</c:v>
                </c:pt>
                <c:pt idx="19">
                  <c:v>3.7</c:v>
                </c:pt>
                <c:pt idx="20">
                  <c:v>3.7</c:v>
                </c:pt>
                <c:pt idx="21">
                  <c:v>3.7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4.8</c:v>
                </c:pt>
                <c:pt idx="27">
                  <c:v>4.8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4.8</c:v>
                </c:pt>
                <c:pt idx="33">
                  <c:v>4.8</c:v>
                </c:pt>
                <c:pt idx="34">
                  <c:v>4.8</c:v>
                </c:pt>
                <c:pt idx="35">
                  <c:v>4.8</c:v>
                </c:pt>
                <c:pt idx="36">
                  <c:v>4.8</c:v>
                </c:pt>
                <c:pt idx="37">
                  <c:v>4.8</c:v>
                </c:pt>
                <c:pt idx="38">
                  <c:v>4.8</c:v>
                </c:pt>
                <c:pt idx="39">
                  <c:v>4.8</c:v>
                </c:pt>
                <c:pt idx="40">
                  <c:v>4.8</c:v>
                </c:pt>
                <c:pt idx="41">
                  <c:v>4.8</c:v>
                </c:pt>
                <c:pt idx="42">
                  <c:v>4.8</c:v>
                </c:pt>
                <c:pt idx="43">
                  <c:v>4.8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3.7</c:v>
                </c:pt>
                <c:pt idx="57">
                  <c:v>3.7</c:v>
                </c:pt>
                <c:pt idx="58">
                  <c:v>3.7</c:v>
                </c:pt>
                <c:pt idx="59">
                  <c:v>3.7</c:v>
                </c:pt>
                <c:pt idx="60">
                  <c:v>3.7</c:v>
                </c:pt>
                <c:pt idx="61">
                  <c:v>3.7</c:v>
                </c:pt>
                <c:pt idx="62">
                  <c:v>3.7</c:v>
                </c:pt>
                <c:pt idx="63">
                  <c:v>3.7</c:v>
                </c:pt>
                <c:pt idx="64">
                  <c:v>3.7</c:v>
                </c:pt>
                <c:pt idx="65">
                  <c:v>3.7</c:v>
                </c:pt>
                <c:pt idx="66">
                  <c:v>3.7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3.7</c:v>
                </c:pt>
                <c:pt idx="71">
                  <c:v>3.7</c:v>
                </c:pt>
                <c:pt idx="72">
                  <c:v>3.7</c:v>
                </c:pt>
                <c:pt idx="73">
                  <c:v>3.7</c:v>
                </c:pt>
                <c:pt idx="74">
                  <c:v>3.7</c:v>
                </c:pt>
                <c:pt idx="75">
                  <c:v>3.7</c:v>
                </c:pt>
                <c:pt idx="76">
                  <c:v>3.7</c:v>
                </c:pt>
                <c:pt idx="77">
                  <c:v>3.7</c:v>
                </c:pt>
                <c:pt idx="78">
                  <c:v>3.7</c:v>
                </c:pt>
                <c:pt idx="79">
                  <c:v>3.7</c:v>
                </c:pt>
                <c:pt idx="80">
                  <c:v>3.7</c:v>
                </c:pt>
                <c:pt idx="81">
                  <c:v>3.7</c:v>
                </c:pt>
                <c:pt idx="82">
                  <c:v>3.7</c:v>
                </c:pt>
                <c:pt idx="83">
                  <c:v>4.9000000000000004</c:v>
                </c:pt>
                <c:pt idx="84">
                  <c:v>6.5</c:v>
                </c:pt>
                <c:pt idx="85">
                  <c:v>6.4</c:v>
                </c:pt>
                <c:pt idx="86">
                  <c:v>6.9</c:v>
                </c:pt>
                <c:pt idx="87">
                  <c:v>6.9</c:v>
                </c:pt>
                <c:pt idx="88">
                  <c:v>5.5</c:v>
                </c:pt>
                <c:pt idx="89">
                  <c:v>6.5</c:v>
                </c:pt>
                <c:pt idx="90">
                  <c:v>7.6</c:v>
                </c:pt>
                <c:pt idx="91">
                  <c:v>8.1</c:v>
                </c:pt>
                <c:pt idx="92">
                  <c:v>8.1999999999999993</c:v>
                </c:pt>
                <c:pt idx="93">
                  <c:v>8.3000000000000007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11.2</c:v>
                </c:pt>
                <c:pt idx="104">
                  <c:v>12.1</c:v>
                </c:pt>
                <c:pt idx="105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49-489E-BE86-26052390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813919"/>
        <c:axId val="756921151"/>
      </c:lineChart>
      <c:catAx>
        <c:axId val="13367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7696704"/>
        <c:crosses val="autoZero"/>
        <c:auto val="1"/>
        <c:lblAlgn val="ctr"/>
        <c:lblOffset val="100"/>
        <c:noMultiLvlLbl val="0"/>
      </c:catAx>
      <c:valAx>
        <c:axId val="127696704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33671120"/>
        <c:crosses val="autoZero"/>
        <c:crossBetween val="between"/>
      </c:valAx>
      <c:valAx>
        <c:axId val="75692115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67813919"/>
        <c:crosses val="max"/>
        <c:crossBetween val="between"/>
      </c:valAx>
      <c:catAx>
        <c:axId val="767813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692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[230322 Startfôringskalkulator (NO) - FINAL.xlsx]Pivot!Pivottabell1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Modningsutvikling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6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Pivot!$B$4</c:f>
              <c:strCache>
                <c:ptCount val="1"/>
                <c:pt idx="0">
                  <c:v>Modningsgrader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Pivot!$B$5:$B$103</c:f>
              <c:numCache>
                <c:formatCode>General</c:formatCode>
                <c:ptCount val="99"/>
                <c:pt idx="0">
                  <c:v>406.78440000000001</c:v>
                </c:pt>
                <c:pt idx="1">
                  <c:v>411.06880000000001</c:v>
                </c:pt>
                <c:pt idx="2">
                  <c:v>415.35320000000002</c:v>
                </c:pt>
                <c:pt idx="3">
                  <c:v>419.63760000000002</c:v>
                </c:pt>
                <c:pt idx="4">
                  <c:v>423.92200000000003</c:v>
                </c:pt>
                <c:pt idx="5">
                  <c:v>428.20640000000003</c:v>
                </c:pt>
                <c:pt idx="6">
                  <c:v>432.49080000000004</c:v>
                </c:pt>
                <c:pt idx="7">
                  <c:v>436.77520000000004</c:v>
                </c:pt>
                <c:pt idx="8">
                  <c:v>441.05960000000005</c:v>
                </c:pt>
                <c:pt idx="9">
                  <c:v>445.34400000000005</c:v>
                </c:pt>
                <c:pt idx="10">
                  <c:v>449.62840000000006</c:v>
                </c:pt>
                <c:pt idx="11">
                  <c:v>453.91280000000006</c:v>
                </c:pt>
                <c:pt idx="12">
                  <c:v>458.19720000000007</c:v>
                </c:pt>
                <c:pt idx="13">
                  <c:v>462.48160000000007</c:v>
                </c:pt>
                <c:pt idx="14">
                  <c:v>466.76600000000008</c:v>
                </c:pt>
                <c:pt idx="15">
                  <c:v>471.05040000000008</c:v>
                </c:pt>
                <c:pt idx="16">
                  <c:v>475.33480000000009</c:v>
                </c:pt>
                <c:pt idx="17">
                  <c:v>479.61920000000009</c:v>
                </c:pt>
                <c:pt idx="18">
                  <c:v>483.9036000000001</c:v>
                </c:pt>
                <c:pt idx="19">
                  <c:v>488.1880000000001</c:v>
                </c:pt>
                <c:pt idx="20">
                  <c:v>492.47240000000011</c:v>
                </c:pt>
                <c:pt idx="21">
                  <c:v>496.75680000000011</c:v>
                </c:pt>
                <c:pt idx="22">
                  <c:v>501.04120000000012</c:v>
                </c:pt>
                <c:pt idx="23">
                  <c:v>505.32560000000012</c:v>
                </c:pt>
                <c:pt idx="24">
                  <c:v>509.61000000000013</c:v>
                </c:pt>
                <c:pt idx="25">
                  <c:v>513.89440000000013</c:v>
                </c:pt>
                <c:pt idx="26">
                  <c:v>518.17880000000014</c:v>
                </c:pt>
                <c:pt idx="27">
                  <c:v>522.46320000000014</c:v>
                </c:pt>
                <c:pt idx="28">
                  <c:v>528.45140000000015</c:v>
                </c:pt>
                <c:pt idx="29">
                  <c:v>534.43960000000015</c:v>
                </c:pt>
                <c:pt idx="30">
                  <c:v>540.42780000000016</c:v>
                </c:pt>
                <c:pt idx="31">
                  <c:v>546.41600000000017</c:v>
                </c:pt>
                <c:pt idx="32">
                  <c:v>552.40420000000017</c:v>
                </c:pt>
                <c:pt idx="33">
                  <c:v>558.39240000000018</c:v>
                </c:pt>
                <c:pt idx="34">
                  <c:v>564.38060000000019</c:v>
                </c:pt>
                <c:pt idx="35">
                  <c:v>570.36880000000019</c:v>
                </c:pt>
                <c:pt idx="36">
                  <c:v>576.3570000000002</c:v>
                </c:pt>
                <c:pt idx="37">
                  <c:v>582.3452000000002</c:v>
                </c:pt>
                <c:pt idx="38">
                  <c:v>588.33340000000021</c:v>
                </c:pt>
                <c:pt idx="39">
                  <c:v>594.32160000000022</c:v>
                </c:pt>
                <c:pt idx="40">
                  <c:v>600.30980000000022</c:v>
                </c:pt>
                <c:pt idx="41">
                  <c:v>606.29800000000023</c:v>
                </c:pt>
                <c:pt idx="42">
                  <c:v>612.28620000000024</c:v>
                </c:pt>
                <c:pt idx="43">
                  <c:v>618.27440000000024</c:v>
                </c:pt>
                <c:pt idx="44">
                  <c:v>624.26260000000025</c:v>
                </c:pt>
                <c:pt idx="45">
                  <c:v>630.25080000000025</c:v>
                </c:pt>
                <c:pt idx="46">
                  <c:v>636.23900000000026</c:v>
                </c:pt>
                <c:pt idx="47">
                  <c:v>642.22720000000027</c:v>
                </c:pt>
                <c:pt idx="48">
                  <c:v>648.21540000000027</c:v>
                </c:pt>
                <c:pt idx="49">
                  <c:v>654.20360000000028</c:v>
                </c:pt>
                <c:pt idx="50">
                  <c:v>660.19180000000028</c:v>
                </c:pt>
                <c:pt idx="51">
                  <c:v>666.18000000000029</c:v>
                </c:pt>
                <c:pt idx="52">
                  <c:v>672.1682000000003</c:v>
                </c:pt>
                <c:pt idx="53">
                  <c:v>678.1564000000003</c:v>
                </c:pt>
                <c:pt idx="54">
                  <c:v>684.14460000000031</c:v>
                </c:pt>
                <c:pt idx="55">
                  <c:v>690.13280000000032</c:v>
                </c:pt>
                <c:pt idx="56">
                  <c:v>696.12100000000032</c:v>
                </c:pt>
                <c:pt idx="57">
                  <c:v>702.10920000000033</c:v>
                </c:pt>
                <c:pt idx="58">
                  <c:v>708.09740000000033</c:v>
                </c:pt>
                <c:pt idx="59">
                  <c:v>714.08560000000034</c:v>
                </c:pt>
                <c:pt idx="60">
                  <c:v>720.07380000000035</c:v>
                </c:pt>
                <c:pt idx="61">
                  <c:v>726.06200000000035</c:v>
                </c:pt>
                <c:pt idx="62">
                  <c:v>732.05020000000036</c:v>
                </c:pt>
                <c:pt idx="63">
                  <c:v>738.03840000000037</c:v>
                </c:pt>
                <c:pt idx="64">
                  <c:v>744.02660000000037</c:v>
                </c:pt>
                <c:pt idx="65">
                  <c:v>750.01480000000038</c:v>
                </c:pt>
                <c:pt idx="66">
                  <c:v>756.00300000000038</c:v>
                </c:pt>
                <c:pt idx="67">
                  <c:v>761.99120000000039</c:v>
                </c:pt>
                <c:pt idx="68">
                  <c:v>767.9794000000004</c:v>
                </c:pt>
                <c:pt idx="69">
                  <c:v>773.9676000000004</c:v>
                </c:pt>
                <c:pt idx="70">
                  <c:v>779.95580000000041</c:v>
                </c:pt>
                <c:pt idx="71">
                  <c:v>785.94400000000041</c:v>
                </c:pt>
                <c:pt idx="72">
                  <c:v>791.93220000000042</c:v>
                </c:pt>
                <c:pt idx="73">
                  <c:v>797.92040000000043</c:v>
                </c:pt>
                <c:pt idx="74">
                  <c:v>803.90860000000043</c:v>
                </c:pt>
                <c:pt idx="75">
                  <c:v>809.89680000000044</c:v>
                </c:pt>
                <c:pt idx="76">
                  <c:v>815.88500000000045</c:v>
                </c:pt>
                <c:pt idx="77">
                  <c:v>821.87320000000045</c:v>
                </c:pt>
                <c:pt idx="78">
                  <c:v>827.86140000000046</c:v>
                </c:pt>
                <c:pt idx="79">
                  <c:v>833.84960000000046</c:v>
                </c:pt>
                <c:pt idx="80">
                  <c:v>839.83780000000047</c:v>
                </c:pt>
                <c:pt idx="81">
                  <c:v>845.82600000000048</c:v>
                </c:pt>
                <c:pt idx="82">
                  <c:v>851.81420000000048</c:v>
                </c:pt>
                <c:pt idx="83">
                  <c:v>857.80240000000049</c:v>
                </c:pt>
                <c:pt idx="84">
                  <c:v>863.7906000000005</c:v>
                </c:pt>
                <c:pt idx="85">
                  <c:v>869.7788000000005</c:v>
                </c:pt>
                <c:pt idx="86">
                  <c:v>875.76700000000051</c:v>
                </c:pt>
                <c:pt idx="87">
                  <c:v>881.75520000000051</c:v>
                </c:pt>
                <c:pt idx="88">
                  <c:v>887.74340000000052</c:v>
                </c:pt>
                <c:pt idx="89">
                  <c:v>893.73160000000053</c:v>
                </c:pt>
                <c:pt idx="90">
                  <c:v>899.71980000000053</c:v>
                </c:pt>
                <c:pt idx="91">
                  <c:v>905.70800000000054</c:v>
                </c:pt>
                <c:pt idx="92">
                  <c:v>911.69620000000054</c:v>
                </c:pt>
                <c:pt idx="93">
                  <c:v>917.68440000000055</c:v>
                </c:pt>
                <c:pt idx="94">
                  <c:v>923.67260000000056</c:v>
                </c:pt>
                <c:pt idx="95">
                  <c:v>929.66080000000056</c:v>
                </c:pt>
                <c:pt idx="96">
                  <c:v>935.64900000000057</c:v>
                </c:pt>
                <c:pt idx="97">
                  <c:v>941.63720000000058</c:v>
                </c:pt>
                <c:pt idx="98">
                  <c:v>947.62540000000058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5-440A-B88F-A876557689E1}"/>
            </c:ext>
          </c:extLst>
        </c:ser>
        <c:ser>
          <c:idx val="1"/>
          <c:order val="1"/>
          <c:tx>
            <c:strRef>
              <c:f>Pivot!$C$4</c:f>
              <c:strCache>
                <c:ptCount val="1"/>
                <c:pt idx="0">
                  <c:v>Faktisk døgngrad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Pivot!$C$5:$C$103</c:f>
              <c:numCache>
                <c:formatCode>General</c:formatCode>
                <c:ptCount val="99"/>
                <c:pt idx="0">
                  <c:v>406.78440000000001</c:v>
                </c:pt>
                <c:pt idx="1">
                  <c:v>410.78440000000001</c:v>
                </c:pt>
                <c:pt idx="2">
                  <c:v>414.78440000000001</c:v>
                </c:pt>
                <c:pt idx="3">
                  <c:v>418.78440000000001</c:v>
                </c:pt>
                <c:pt idx="4">
                  <c:v>422.78440000000001</c:v>
                </c:pt>
                <c:pt idx="5">
                  <c:v>426.78440000000001</c:v>
                </c:pt>
                <c:pt idx="6">
                  <c:v>430.78440000000001</c:v>
                </c:pt>
                <c:pt idx="7">
                  <c:v>434.78440000000001</c:v>
                </c:pt>
                <c:pt idx="8">
                  <c:v>438.78440000000001</c:v>
                </c:pt>
                <c:pt idx="9">
                  <c:v>442.78440000000001</c:v>
                </c:pt>
                <c:pt idx="10">
                  <c:v>446.78440000000001</c:v>
                </c:pt>
                <c:pt idx="11">
                  <c:v>450.78440000000001</c:v>
                </c:pt>
                <c:pt idx="12">
                  <c:v>454.78440000000001</c:v>
                </c:pt>
                <c:pt idx="13">
                  <c:v>458.78440000000001</c:v>
                </c:pt>
                <c:pt idx="14">
                  <c:v>462.78440000000001</c:v>
                </c:pt>
                <c:pt idx="15">
                  <c:v>466.78440000000001</c:v>
                </c:pt>
                <c:pt idx="16">
                  <c:v>470.78440000000001</c:v>
                </c:pt>
                <c:pt idx="17">
                  <c:v>474.78440000000001</c:v>
                </c:pt>
                <c:pt idx="18">
                  <c:v>478.78440000000001</c:v>
                </c:pt>
                <c:pt idx="19">
                  <c:v>482.78440000000001</c:v>
                </c:pt>
                <c:pt idx="20">
                  <c:v>486.78440000000001</c:v>
                </c:pt>
                <c:pt idx="21">
                  <c:v>490.78440000000001</c:v>
                </c:pt>
                <c:pt idx="22">
                  <c:v>494.78440000000001</c:v>
                </c:pt>
                <c:pt idx="23">
                  <c:v>498.78440000000001</c:v>
                </c:pt>
                <c:pt idx="24">
                  <c:v>502.78440000000001</c:v>
                </c:pt>
                <c:pt idx="25">
                  <c:v>506.78440000000001</c:v>
                </c:pt>
                <c:pt idx="26">
                  <c:v>510.78440000000001</c:v>
                </c:pt>
                <c:pt idx="27">
                  <c:v>514.78440000000001</c:v>
                </c:pt>
                <c:pt idx="28">
                  <c:v>520.78440000000001</c:v>
                </c:pt>
                <c:pt idx="29">
                  <c:v>526.78440000000001</c:v>
                </c:pt>
                <c:pt idx="30">
                  <c:v>532.78440000000001</c:v>
                </c:pt>
                <c:pt idx="31">
                  <c:v>538.78440000000001</c:v>
                </c:pt>
                <c:pt idx="32">
                  <c:v>544.78440000000001</c:v>
                </c:pt>
                <c:pt idx="33">
                  <c:v>550.78440000000001</c:v>
                </c:pt>
                <c:pt idx="34">
                  <c:v>556.78440000000001</c:v>
                </c:pt>
                <c:pt idx="35">
                  <c:v>562.78440000000001</c:v>
                </c:pt>
                <c:pt idx="36">
                  <c:v>568.78440000000001</c:v>
                </c:pt>
                <c:pt idx="37">
                  <c:v>574.78440000000001</c:v>
                </c:pt>
                <c:pt idx="38">
                  <c:v>580.78440000000001</c:v>
                </c:pt>
                <c:pt idx="39">
                  <c:v>586.78440000000001</c:v>
                </c:pt>
                <c:pt idx="40">
                  <c:v>592.78440000000001</c:v>
                </c:pt>
                <c:pt idx="41">
                  <c:v>598.78440000000001</c:v>
                </c:pt>
                <c:pt idx="42">
                  <c:v>604.78440000000001</c:v>
                </c:pt>
                <c:pt idx="43">
                  <c:v>610.78440000000001</c:v>
                </c:pt>
                <c:pt idx="44">
                  <c:v>616.78440000000001</c:v>
                </c:pt>
                <c:pt idx="45">
                  <c:v>622.78440000000001</c:v>
                </c:pt>
                <c:pt idx="46">
                  <c:v>628.78440000000001</c:v>
                </c:pt>
                <c:pt idx="47">
                  <c:v>634.78440000000001</c:v>
                </c:pt>
                <c:pt idx="48">
                  <c:v>640.78440000000001</c:v>
                </c:pt>
                <c:pt idx="49">
                  <c:v>646.78440000000001</c:v>
                </c:pt>
                <c:pt idx="50">
                  <c:v>652.78440000000001</c:v>
                </c:pt>
                <c:pt idx="51">
                  <c:v>658.78440000000001</c:v>
                </c:pt>
                <c:pt idx="52">
                  <c:v>664.78440000000001</c:v>
                </c:pt>
                <c:pt idx="53">
                  <c:v>670.78440000000001</c:v>
                </c:pt>
                <c:pt idx="54">
                  <c:v>676.78440000000001</c:v>
                </c:pt>
                <c:pt idx="55">
                  <c:v>682.78440000000001</c:v>
                </c:pt>
                <c:pt idx="56">
                  <c:v>688.78440000000001</c:v>
                </c:pt>
                <c:pt idx="57">
                  <c:v>694.78440000000001</c:v>
                </c:pt>
                <c:pt idx="58">
                  <c:v>700.78440000000001</c:v>
                </c:pt>
                <c:pt idx="59">
                  <c:v>706.78440000000001</c:v>
                </c:pt>
                <c:pt idx="60">
                  <c:v>712.78440000000001</c:v>
                </c:pt>
                <c:pt idx="61">
                  <c:v>718.78440000000001</c:v>
                </c:pt>
                <c:pt idx="62">
                  <c:v>724.78440000000001</c:v>
                </c:pt>
                <c:pt idx="63">
                  <c:v>730.78440000000001</c:v>
                </c:pt>
                <c:pt idx="64">
                  <c:v>736.78440000000001</c:v>
                </c:pt>
                <c:pt idx="65">
                  <c:v>742.78440000000001</c:v>
                </c:pt>
                <c:pt idx="66">
                  <c:v>748.78440000000001</c:v>
                </c:pt>
                <c:pt idx="67">
                  <c:v>754.78440000000001</c:v>
                </c:pt>
                <c:pt idx="68">
                  <c:v>760.78440000000001</c:v>
                </c:pt>
                <c:pt idx="69">
                  <c:v>766.78440000000001</c:v>
                </c:pt>
                <c:pt idx="70">
                  <c:v>772.78440000000001</c:v>
                </c:pt>
                <c:pt idx="71">
                  <c:v>778.78440000000001</c:v>
                </c:pt>
                <c:pt idx="72">
                  <c:v>784.78440000000001</c:v>
                </c:pt>
                <c:pt idx="73">
                  <c:v>790.78440000000001</c:v>
                </c:pt>
                <c:pt idx="74">
                  <c:v>796.78440000000001</c:v>
                </c:pt>
                <c:pt idx="75">
                  <c:v>802.78440000000001</c:v>
                </c:pt>
                <c:pt idx="76">
                  <c:v>808.78440000000001</c:v>
                </c:pt>
                <c:pt idx="77">
                  <c:v>814.78440000000001</c:v>
                </c:pt>
                <c:pt idx="78">
                  <c:v>820.78440000000001</c:v>
                </c:pt>
                <c:pt idx="79">
                  <c:v>826.78440000000001</c:v>
                </c:pt>
                <c:pt idx="80">
                  <c:v>832.78440000000001</c:v>
                </c:pt>
                <c:pt idx="81">
                  <c:v>838.78440000000001</c:v>
                </c:pt>
                <c:pt idx="82">
                  <c:v>844.78440000000001</c:v>
                </c:pt>
                <c:pt idx="83">
                  <c:v>850.78440000000001</c:v>
                </c:pt>
                <c:pt idx="84">
                  <c:v>856.78440000000001</c:v>
                </c:pt>
                <c:pt idx="85">
                  <c:v>862.78440000000001</c:v>
                </c:pt>
                <c:pt idx="86">
                  <c:v>868.78440000000001</c:v>
                </c:pt>
                <c:pt idx="87">
                  <c:v>874.78440000000001</c:v>
                </c:pt>
                <c:pt idx="88">
                  <c:v>880.78440000000001</c:v>
                </c:pt>
                <c:pt idx="89">
                  <c:v>886.78440000000001</c:v>
                </c:pt>
                <c:pt idx="90">
                  <c:v>892.78440000000001</c:v>
                </c:pt>
                <c:pt idx="91">
                  <c:v>898.78440000000001</c:v>
                </c:pt>
                <c:pt idx="92">
                  <c:v>904.78440000000001</c:v>
                </c:pt>
                <c:pt idx="93">
                  <c:v>910.78440000000001</c:v>
                </c:pt>
                <c:pt idx="94">
                  <c:v>916.78440000000001</c:v>
                </c:pt>
                <c:pt idx="95">
                  <c:v>922.78440000000001</c:v>
                </c:pt>
                <c:pt idx="96">
                  <c:v>928.78440000000001</c:v>
                </c:pt>
                <c:pt idx="97">
                  <c:v>934.78440000000001</c:v>
                </c:pt>
                <c:pt idx="98">
                  <c:v>940.78440000000001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5-440A-B88F-A8765576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013663"/>
        <c:axId val="2030175407"/>
      </c:lineChart>
      <c:lineChart>
        <c:grouping val="standard"/>
        <c:varyColors val="0"/>
        <c:ser>
          <c:idx val="2"/>
          <c:order val="2"/>
          <c:tx>
            <c:strRef>
              <c:f>Pivot!$D$4</c:f>
              <c:strCache>
                <c:ptCount val="1"/>
                <c:pt idx="0">
                  <c:v>Temperatur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Pivot!$A$5:$A$103</c:f>
              <c:strCache>
                <c:ptCount val="99"/>
                <c:pt idx="0">
                  <c:v>19.01.2023</c:v>
                </c:pt>
                <c:pt idx="1">
                  <c:v>20.01.2023</c:v>
                </c:pt>
                <c:pt idx="2">
                  <c:v>21.01.2023</c:v>
                </c:pt>
                <c:pt idx="3">
                  <c:v>22.01.2023</c:v>
                </c:pt>
                <c:pt idx="4">
                  <c:v>23.01.2023</c:v>
                </c:pt>
                <c:pt idx="5">
                  <c:v>24.01.2023</c:v>
                </c:pt>
                <c:pt idx="6">
                  <c:v>25.01.2023</c:v>
                </c:pt>
                <c:pt idx="7">
                  <c:v>26.01.2023</c:v>
                </c:pt>
                <c:pt idx="8">
                  <c:v>27.01.2023</c:v>
                </c:pt>
                <c:pt idx="9">
                  <c:v>28.01.2023</c:v>
                </c:pt>
                <c:pt idx="10">
                  <c:v>29.01.2023</c:v>
                </c:pt>
                <c:pt idx="11">
                  <c:v>30.01.2023</c:v>
                </c:pt>
                <c:pt idx="12">
                  <c:v>31.01.2023</c:v>
                </c:pt>
                <c:pt idx="13">
                  <c:v>01.02.2023</c:v>
                </c:pt>
                <c:pt idx="14">
                  <c:v>02.02.2023</c:v>
                </c:pt>
                <c:pt idx="15">
                  <c:v>03.02.2023</c:v>
                </c:pt>
                <c:pt idx="16">
                  <c:v>04.02.2023</c:v>
                </c:pt>
                <c:pt idx="17">
                  <c:v>05.02.2023</c:v>
                </c:pt>
                <c:pt idx="18">
                  <c:v>06.02.2023</c:v>
                </c:pt>
                <c:pt idx="19">
                  <c:v>07.02.2023</c:v>
                </c:pt>
                <c:pt idx="20">
                  <c:v>08.02.2023</c:v>
                </c:pt>
                <c:pt idx="21">
                  <c:v>09.02.2023</c:v>
                </c:pt>
                <c:pt idx="22">
                  <c:v>10.02.2023</c:v>
                </c:pt>
                <c:pt idx="23">
                  <c:v>11.02.2023</c:v>
                </c:pt>
                <c:pt idx="24">
                  <c:v>12.02.2023</c:v>
                </c:pt>
                <c:pt idx="25">
                  <c:v>13.02.2023</c:v>
                </c:pt>
                <c:pt idx="26">
                  <c:v>14.02.2023</c:v>
                </c:pt>
                <c:pt idx="27">
                  <c:v>15.02.2023</c:v>
                </c:pt>
                <c:pt idx="28">
                  <c:v>16.02.2023</c:v>
                </c:pt>
                <c:pt idx="29">
                  <c:v>17.02.2023</c:v>
                </c:pt>
                <c:pt idx="30">
                  <c:v>18.02.2023</c:v>
                </c:pt>
                <c:pt idx="31">
                  <c:v>19.02.2023</c:v>
                </c:pt>
                <c:pt idx="32">
                  <c:v>20.02.2023</c:v>
                </c:pt>
                <c:pt idx="33">
                  <c:v>21.02.2023</c:v>
                </c:pt>
                <c:pt idx="34">
                  <c:v>22.02.2023</c:v>
                </c:pt>
                <c:pt idx="35">
                  <c:v>23.02.2023</c:v>
                </c:pt>
                <c:pt idx="36">
                  <c:v>24.02.2023</c:v>
                </c:pt>
                <c:pt idx="37">
                  <c:v>25.02.2023</c:v>
                </c:pt>
                <c:pt idx="38">
                  <c:v>26.02.2023</c:v>
                </c:pt>
                <c:pt idx="39">
                  <c:v>27.02.2023</c:v>
                </c:pt>
                <c:pt idx="40">
                  <c:v>28.02.2023</c:v>
                </c:pt>
                <c:pt idx="41">
                  <c:v>01.03.2023</c:v>
                </c:pt>
                <c:pt idx="42">
                  <c:v>02.03.2023</c:v>
                </c:pt>
                <c:pt idx="43">
                  <c:v>03.03.2023</c:v>
                </c:pt>
                <c:pt idx="44">
                  <c:v>04.03.2023</c:v>
                </c:pt>
                <c:pt idx="45">
                  <c:v>05.03.2023</c:v>
                </c:pt>
                <c:pt idx="46">
                  <c:v>06.03.2023</c:v>
                </c:pt>
                <c:pt idx="47">
                  <c:v>07.03.2023</c:v>
                </c:pt>
                <c:pt idx="48">
                  <c:v>08.03.2023</c:v>
                </c:pt>
                <c:pt idx="49">
                  <c:v>09.03.2023</c:v>
                </c:pt>
                <c:pt idx="50">
                  <c:v>10.03.2023</c:v>
                </c:pt>
                <c:pt idx="51">
                  <c:v>11.03.2023</c:v>
                </c:pt>
                <c:pt idx="52">
                  <c:v>12.03.2023</c:v>
                </c:pt>
                <c:pt idx="53">
                  <c:v>13.03.2023</c:v>
                </c:pt>
                <c:pt idx="54">
                  <c:v>14.03.2023</c:v>
                </c:pt>
                <c:pt idx="55">
                  <c:v>15.03.2023</c:v>
                </c:pt>
                <c:pt idx="56">
                  <c:v>16.03.2023</c:v>
                </c:pt>
                <c:pt idx="57">
                  <c:v>17.03.2023</c:v>
                </c:pt>
                <c:pt idx="58">
                  <c:v>18.03.2023</c:v>
                </c:pt>
                <c:pt idx="59">
                  <c:v>19.03.2023</c:v>
                </c:pt>
                <c:pt idx="60">
                  <c:v>20.03.2023</c:v>
                </c:pt>
                <c:pt idx="61">
                  <c:v>21.03.2023</c:v>
                </c:pt>
                <c:pt idx="62">
                  <c:v>22.03.2023</c:v>
                </c:pt>
                <c:pt idx="63">
                  <c:v>23.03.2023</c:v>
                </c:pt>
                <c:pt idx="64">
                  <c:v>24.03.2023</c:v>
                </c:pt>
                <c:pt idx="65">
                  <c:v>25.03.2023</c:v>
                </c:pt>
                <c:pt idx="66">
                  <c:v>26.03.2023</c:v>
                </c:pt>
                <c:pt idx="67">
                  <c:v>27.03.2023</c:v>
                </c:pt>
                <c:pt idx="68">
                  <c:v>28.03.2023</c:v>
                </c:pt>
                <c:pt idx="69">
                  <c:v>29.03.2023</c:v>
                </c:pt>
                <c:pt idx="70">
                  <c:v>30.03.2023</c:v>
                </c:pt>
                <c:pt idx="71">
                  <c:v>31.03.2023</c:v>
                </c:pt>
                <c:pt idx="72">
                  <c:v>01.04.2023</c:v>
                </c:pt>
                <c:pt idx="73">
                  <c:v>02.04.2023</c:v>
                </c:pt>
                <c:pt idx="74">
                  <c:v>03.04.2023</c:v>
                </c:pt>
                <c:pt idx="75">
                  <c:v>04.04.2023</c:v>
                </c:pt>
                <c:pt idx="76">
                  <c:v>05.04.2023</c:v>
                </c:pt>
                <c:pt idx="77">
                  <c:v>06.04.2023</c:v>
                </c:pt>
                <c:pt idx="78">
                  <c:v>07.04.2023</c:v>
                </c:pt>
                <c:pt idx="79">
                  <c:v>08.04.2023</c:v>
                </c:pt>
                <c:pt idx="80">
                  <c:v>09.04.2023</c:v>
                </c:pt>
                <c:pt idx="81">
                  <c:v>10.04.2023</c:v>
                </c:pt>
                <c:pt idx="82">
                  <c:v>11.04.2023</c:v>
                </c:pt>
                <c:pt idx="83">
                  <c:v>12.04.2023</c:v>
                </c:pt>
                <c:pt idx="84">
                  <c:v>13.04.2023</c:v>
                </c:pt>
                <c:pt idx="85">
                  <c:v>14.04.2023</c:v>
                </c:pt>
                <c:pt idx="86">
                  <c:v>15.04.2023</c:v>
                </c:pt>
                <c:pt idx="87">
                  <c:v>16.04.2023</c:v>
                </c:pt>
                <c:pt idx="88">
                  <c:v>17.04.2023</c:v>
                </c:pt>
                <c:pt idx="89">
                  <c:v>18.04.2023</c:v>
                </c:pt>
                <c:pt idx="90">
                  <c:v>19.04.2023</c:v>
                </c:pt>
                <c:pt idx="91">
                  <c:v>20.04.2023</c:v>
                </c:pt>
                <c:pt idx="92">
                  <c:v>21.04.2023</c:v>
                </c:pt>
                <c:pt idx="93">
                  <c:v>22.04.2023</c:v>
                </c:pt>
                <c:pt idx="94">
                  <c:v>23.04.2023</c:v>
                </c:pt>
                <c:pt idx="95">
                  <c:v>24.04.2023</c:v>
                </c:pt>
                <c:pt idx="96">
                  <c:v>25.04.2023</c:v>
                </c:pt>
                <c:pt idx="97">
                  <c:v>26.04.2023</c:v>
                </c:pt>
                <c:pt idx="98">
                  <c:v>27.04.2023</c:v>
                </c:pt>
              </c:strCache>
            </c:strRef>
          </c:cat>
          <c:val>
            <c:numRef>
              <c:f>Pivot!$D$5:$D$103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5-440A-B88F-A87655768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13807"/>
        <c:axId val="2027160383"/>
      </c:lineChart>
      <c:catAx>
        <c:axId val="121801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030175407"/>
        <c:crosses val="autoZero"/>
        <c:auto val="1"/>
        <c:lblAlgn val="ctr"/>
        <c:lblOffset val="100"/>
        <c:noMultiLvlLbl val="0"/>
      </c:catAx>
      <c:valAx>
        <c:axId val="2030175407"/>
        <c:scaling>
          <c:orientation val="minMax"/>
          <c:max val="95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18013663"/>
        <c:crosses val="autoZero"/>
        <c:crossBetween val="between"/>
      </c:valAx>
      <c:valAx>
        <c:axId val="202716038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51713807"/>
        <c:crosses val="max"/>
        <c:crossBetween val="between"/>
      </c:valAx>
      <c:catAx>
        <c:axId val="12517138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71603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stein.johannessen@bmkgenetics.com?subject=Startf&#244;ringskalkulator%20tilbakemelding" TargetMode="External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563214</xdr:colOff>
      <xdr:row>1</xdr:row>
      <xdr:rowOff>173935</xdr:rowOff>
    </xdr:from>
    <xdr:to>
      <xdr:col>12</xdr:col>
      <xdr:colOff>364435</xdr:colOff>
      <xdr:row>27</xdr:row>
      <xdr:rowOff>107674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C06A58-EE97-4756-9C71-093CD3CA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472110</xdr:colOff>
      <xdr:row>28</xdr:row>
      <xdr:rowOff>24847</xdr:rowOff>
    </xdr:from>
    <xdr:to>
      <xdr:col>10</xdr:col>
      <xdr:colOff>223632</xdr:colOff>
      <xdr:row>29</xdr:row>
      <xdr:rowOff>115956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E841913-1F0C-7EA5-4F67-48711E0A5D38}"/>
            </a:ext>
          </a:extLst>
        </xdr:cNvPr>
        <xdr:cNvSpPr txBox="1"/>
      </xdr:nvSpPr>
      <xdr:spPr>
        <a:xfrm>
          <a:off x="6311349" y="5425108"/>
          <a:ext cx="2799522" cy="281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/>
            <a:t>NB:</a:t>
          </a:r>
          <a:r>
            <a:rPr lang="nb-NO" sz="1100" b="0" baseline="0"/>
            <a:t> For å oppdatere graf - trykk Ctrl + Alt + F5</a:t>
          </a:r>
          <a:endParaRPr lang="nb-NO" sz="1100" b="0"/>
        </a:p>
      </xdr:txBody>
    </xdr:sp>
    <xdr:clientData/>
  </xdr:twoCellAnchor>
  <xdr:twoCellAnchor>
    <xdr:from>
      <xdr:col>0</xdr:col>
      <xdr:colOff>720587</xdr:colOff>
      <xdr:row>21</xdr:row>
      <xdr:rowOff>165652</xdr:rowOff>
    </xdr:from>
    <xdr:to>
      <xdr:col>4</xdr:col>
      <xdr:colOff>24847</xdr:colOff>
      <xdr:row>27</xdr:row>
      <xdr:rowOff>124239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DB662C8-FAC1-C509-E0BE-EE2016CAC05E}"/>
            </a:ext>
          </a:extLst>
        </xdr:cNvPr>
        <xdr:cNvSpPr txBox="1"/>
      </xdr:nvSpPr>
      <xdr:spPr>
        <a:xfrm>
          <a:off x="720587" y="4232413"/>
          <a:ext cx="3544956" cy="1101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600"/>
            </a:spcAft>
          </a:pPr>
          <a:r>
            <a:rPr lang="nb-NO" sz="1000" u="sng"/>
            <a:t>Ansvarsfraskrivelse</a:t>
          </a:r>
          <a:r>
            <a:rPr lang="nb-NO" sz="1000"/>
            <a:t> </a:t>
          </a:r>
        </a:p>
        <a:p>
          <a:pPr algn="ctr"/>
          <a:r>
            <a:rPr lang="nb-NO" sz="1000"/>
            <a:t>Denne</a:t>
          </a:r>
          <a:r>
            <a:rPr lang="nb-NO" sz="1000" baseline="0"/>
            <a:t> kalkulator er utviklet som et verktøy for å beregne milepælsdatoer i klekkeridrift.</a:t>
          </a:r>
        </a:p>
        <a:p>
          <a:pPr algn="ctr"/>
          <a:r>
            <a:rPr lang="nb-NO" sz="1000" baseline="0"/>
            <a:t> </a:t>
          </a:r>
        </a:p>
        <a:p>
          <a:pPr algn="ctr"/>
          <a:r>
            <a:rPr lang="nb-NO" sz="1000" baseline="0"/>
            <a:t>Benchmark Genetics tar ikke ansvar eventuelle feil eller avvik i produksjon som oppstår som følge av bruk av dette verktøy</a:t>
          </a:r>
        </a:p>
        <a:p>
          <a:endParaRPr lang="nb-NO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138908</xdr:colOff>
      <xdr:row>4</xdr:row>
      <xdr:rowOff>3504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2E937BA1-2865-BA61-923A-27BD3C5F8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0908" cy="772831"/>
        </a:xfrm>
        <a:prstGeom prst="rect">
          <a:avLst/>
        </a:prstGeom>
      </xdr:spPr>
    </xdr:pic>
    <xdr:clientData/>
  </xdr:twoCellAnchor>
  <xdr:twoCellAnchor>
    <xdr:from>
      <xdr:col>1</xdr:col>
      <xdr:colOff>933388</xdr:colOff>
      <xdr:row>0</xdr:row>
      <xdr:rowOff>149724</xdr:rowOff>
    </xdr:from>
    <xdr:to>
      <xdr:col>3</xdr:col>
      <xdr:colOff>300404</xdr:colOff>
      <xdr:row>2</xdr:row>
      <xdr:rowOff>50333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29CD601B-37B2-4826-8D72-0360B9F39E1B}"/>
            </a:ext>
          </a:extLst>
        </xdr:cNvPr>
        <xdr:cNvSpPr txBox="1"/>
      </xdr:nvSpPr>
      <xdr:spPr>
        <a:xfrm>
          <a:off x="1695388" y="149724"/>
          <a:ext cx="1953420" cy="281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0"/>
            <a:t>Kun grå celler er redigerbare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35</xdr:row>
      <xdr:rowOff>85725</xdr:rowOff>
    </xdr:from>
    <xdr:to>
      <xdr:col>20</xdr:col>
      <xdr:colOff>714375</xdr:colOff>
      <xdr:row>36</xdr:row>
      <xdr:rowOff>176834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E29572B2-F26E-4779-8578-3A74767055E2}"/>
            </a:ext>
          </a:extLst>
        </xdr:cNvPr>
        <xdr:cNvSpPr txBox="1"/>
      </xdr:nvSpPr>
      <xdr:spPr>
        <a:xfrm>
          <a:off x="12658725" y="6953250"/>
          <a:ext cx="2876550" cy="281609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NB:</a:t>
          </a:r>
          <a:r>
            <a:rPr lang="nb-NO" sz="1100" b="1" baseline="0"/>
            <a:t> For å oppdatere graf - trykk Ctrl + Alt + F5</a:t>
          </a:r>
          <a:endParaRPr lang="nb-NO" sz="1100" b="1"/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841150</xdr:colOff>
      <xdr:row>3</xdr:row>
      <xdr:rowOff>182880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99B67E89-CD98-49C0-8FB3-D93001FD5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1052605" cy="904875"/>
        </a:xfrm>
        <a:prstGeom prst="rect">
          <a:avLst/>
        </a:prstGeom>
      </xdr:spPr>
    </xdr:pic>
    <xdr:clientData/>
  </xdr:twoCellAnchor>
  <xdr:twoCellAnchor>
    <xdr:from>
      <xdr:col>14</xdr:col>
      <xdr:colOff>685800</xdr:colOff>
      <xdr:row>8</xdr:row>
      <xdr:rowOff>69124</xdr:rowOff>
    </xdr:from>
    <xdr:to>
      <xdr:col>24</xdr:col>
      <xdr:colOff>313765</xdr:colOff>
      <xdr:row>34</xdr:row>
      <xdr:rowOff>26679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EEEAAE4-AF80-4595-ADED-65D0D56E6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392430</xdr:colOff>
      <xdr:row>13</xdr:row>
      <xdr:rowOff>24765</xdr:rowOff>
    </xdr:from>
    <xdr:to>
      <xdr:col>3</xdr:col>
      <xdr:colOff>619125</xdr:colOff>
      <xdr:row>24</xdr:row>
      <xdr:rowOff>38101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3D09545-3044-47AA-B52B-E018D8554F4E}"/>
            </a:ext>
          </a:extLst>
        </xdr:cNvPr>
        <xdr:cNvSpPr txBox="1"/>
      </xdr:nvSpPr>
      <xdr:spPr>
        <a:xfrm>
          <a:off x="630555" y="2701290"/>
          <a:ext cx="2465070" cy="2108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600"/>
            </a:spcAft>
          </a:pPr>
          <a:r>
            <a:rPr lang="nb-NO" sz="900" b="1" u="sng"/>
            <a:t>Ansvarsfraskrivelse</a:t>
          </a:r>
          <a:r>
            <a:rPr lang="nb-NO" sz="900"/>
            <a:t> </a:t>
          </a:r>
        </a:p>
        <a:p>
          <a:pPr algn="ctr">
            <a:spcAft>
              <a:spcPts val="600"/>
            </a:spcAft>
          </a:pPr>
          <a:r>
            <a:rPr lang="nb-NO" sz="900"/>
            <a:t>Denne</a:t>
          </a:r>
          <a:r>
            <a:rPr lang="nb-NO" sz="900" baseline="0"/>
            <a:t> kalkulator er utviklet som et verktøy for å beregne milepælsdatoer i klekkeridrift og </a:t>
          </a:r>
          <a:r>
            <a:rPr lang="nb-NO" sz="900" baseline="0">
              <a:solidFill>
                <a:sysClr val="windowText" lastClr="000000"/>
              </a:solidFill>
            </a:rPr>
            <a:t>produksjon av Atlantisk Laks.</a:t>
          </a:r>
        </a:p>
        <a:p>
          <a:pPr algn="ctr"/>
          <a:r>
            <a:rPr lang="nb-NO" sz="900" baseline="0">
              <a:solidFill>
                <a:sysClr val="windowText" lastClr="000000"/>
              </a:solidFill>
            </a:rPr>
            <a:t>Benchmark Genetics tar ikke ansvar for eventuelle feil eller avvik i produksjon som oppstår som følge av bruk av dette verktøy</a:t>
          </a:r>
          <a:br>
            <a:rPr lang="nb-NO" sz="900" baseline="0">
              <a:solidFill>
                <a:sysClr val="windowText" lastClr="000000"/>
              </a:solidFill>
            </a:rPr>
          </a:br>
          <a:endParaRPr lang="nb-NO" sz="900" baseline="0">
            <a:solidFill>
              <a:sysClr val="windowText" lastClr="000000"/>
            </a:solidFill>
          </a:endParaRPr>
        </a:p>
        <a:p>
          <a:pPr algn="ctr"/>
          <a:r>
            <a:rPr lang="nb-NO" sz="900" baseline="0">
              <a:solidFill>
                <a:sysClr val="windowText" lastClr="000000"/>
              </a:solidFill>
            </a:rPr>
            <a:t>Ta gjerne kontakt </a:t>
          </a:r>
          <a:r>
            <a:rPr lang="nb-NO" sz="900" b="0" baseline="0">
              <a:solidFill>
                <a:sysClr val="windowText" lastClr="000000"/>
              </a:solidFill>
            </a:rPr>
            <a:t>med</a:t>
          </a:r>
          <a:r>
            <a:rPr lang="nb-NO" sz="900" baseline="0">
              <a:solidFill>
                <a:sysClr val="windowText" lastClr="000000"/>
              </a:solidFill>
            </a:rPr>
            <a:t> tips til forbedring, eller for å melde ifra om </a:t>
          </a:r>
          <a:r>
            <a:rPr lang="nb-NO" sz="900" baseline="0"/>
            <a:t>feil/mangler.</a:t>
          </a:r>
        </a:p>
        <a:p>
          <a:pPr algn="ctr"/>
          <a:endParaRPr lang="nb-NO" sz="900" baseline="0"/>
        </a:p>
        <a:p>
          <a:pPr algn="ctr"/>
          <a:r>
            <a:rPr lang="nb-NO" sz="900" baseline="0"/>
            <a:t>Trykk på epost</a:t>
          </a:r>
          <a:r>
            <a:rPr lang="nb-NO" sz="900" baseline="0">
              <a:solidFill>
                <a:srgbClr val="FF0000"/>
              </a:solidFill>
            </a:rPr>
            <a:t>-</a:t>
          </a:r>
          <a:r>
            <a:rPr lang="nb-NO" sz="900" baseline="0"/>
            <a:t>symbolet</a:t>
          </a:r>
        </a:p>
      </xdr:txBody>
    </xdr:sp>
    <xdr:clientData/>
  </xdr:twoCellAnchor>
  <xdr:twoCellAnchor editAs="oneCell">
    <xdr:from>
      <xdr:col>2</xdr:col>
      <xdr:colOff>750570</xdr:colOff>
      <xdr:row>21</xdr:row>
      <xdr:rowOff>103238</xdr:rowOff>
    </xdr:from>
    <xdr:to>
      <xdr:col>3</xdr:col>
      <xdr:colOff>338424</xdr:colOff>
      <xdr:row>23</xdr:row>
      <xdr:rowOff>72391</xdr:rowOff>
    </xdr:to>
    <xdr:pic>
      <xdr:nvPicPr>
        <xdr:cNvPr id="8" name="Grafikk 7" descr="E-post med heldekkende fyll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6EF57B-8DBE-4D11-3388-502E468E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465070" y="4303763"/>
          <a:ext cx="349854" cy="344438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25</xdr:row>
      <xdr:rowOff>152400</xdr:rowOff>
    </xdr:from>
    <xdr:to>
      <xdr:col>3</xdr:col>
      <xdr:colOff>628650</xdr:colOff>
      <xdr:row>31</xdr:row>
      <xdr:rowOff>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2CDF74F9-A92F-5A3D-2CF8-F8B2EFAC52E7}"/>
            </a:ext>
          </a:extLst>
        </xdr:cNvPr>
        <xdr:cNvSpPr txBox="1"/>
      </xdr:nvSpPr>
      <xdr:spPr>
        <a:xfrm>
          <a:off x="647700" y="5114925"/>
          <a:ext cx="2457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9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Bruk av dokumentet</a:t>
          </a:r>
          <a:br>
            <a:rPr lang="nb-NO" sz="9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endParaRPr lang="nb-NO" sz="9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9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lyseblå feltene er redigerbare, alle andre felter responderer på verdiene i de lyseblå feltene. Trykk Ctrl + Alt + F5 for å oppdatere grafen etter å ha gjort endringer.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85723</xdr:rowOff>
    </xdr:from>
    <xdr:to>
      <xdr:col>12</xdr:col>
      <xdr:colOff>638400</xdr:colOff>
      <xdr:row>31</xdr:row>
      <xdr:rowOff>86323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FC7F10-28C6-7C0B-8020-27D27FE00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6</xdr:row>
      <xdr:rowOff>112059</xdr:rowOff>
    </xdr:from>
    <xdr:to>
      <xdr:col>23</xdr:col>
      <xdr:colOff>64991</xdr:colOff>
      <xdr:row>32</xdr:row>
      <xdr:rowOff>111740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22C928-9440-451E-80F5-FB19C834C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n Johannessen" refreshedDate="45007.511267245369" createdVersion="8" refreshedVersion="8" minRefreshableVersion="3" recordCount="184" xr:uid="{958EA770-22C5-4D33-B3D9-69EFD9C53224}">
  <cacheSource type="worksheet">
    <worksheetSource name="Tabell2"/>
  </cacheSource>
  <cacheFields count="6">
    <cacheField name="Uke" numFmtId="49">
      <sharedItems containsSemiMixedTypes="0" containsString="0" containsNumber="1" containsInteger="1" minValue="3" maxValue="29"/>
    </cacheField>
    <cacheField name="Dato" numFmtId="14">
      <sharedItems containsSemiMixedTypes="0" containsNonDate="0" containsDate="1" containsString="0" minDate="2022-11-15T00:00:00" maxDate="2023-11-01T00:00:00" count="351"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2-11-18T00:00:00" u="1"/>
        <d v="2023-01-18T00:00:00" u="1"/>
        <d v="2023-08-22T00:00:00" u="1"/>
        <d v="2023-10-13T00:00:00" u="1"/>
        <d v="2022-12-23T00:00:00" u="1"/>
        <d v="2023-09-27T00:00:00" u="1"/>
        <d v="2023-09-01T00:00:00" u="1"/>
        <d v="2023-01-11T00:00:00" u="1"/>
        <d v="2023-08-15T00:00:00" u="1"/>
        <d v="2023-10-06T00:00:00" u="1"/>
        <d v="2022-12-16T00:00:00" u="1"/>
        <d v="2023-07-29T00:00:00" u="1"/>
        <d v="2023-09-20T00:00:00" u="1"/>
        <d v="2022-11-30T00:00:00" u="1"/>
        <d v="2023-10-25T00:00:00" u="1"/>
        <d v="2023-01-04T00:00:00" u="1"/>
        <d v="2023-08-08T00:00:00" u="1"/>
        <d v="2022-12-09T00:00:00" u="1"/>
        <d v="2023-07-22T00:00:00" u="1"/>
        <d v="2023-09-13T00:00:00" u="1"/>
        <d v="2022-11-23T00:00:00" u="1"/>
        <d v="2023-08-27T00:00:00" u="1"/>
        <d v="2023-10-18T00:00:00" u="1"/>
        <d v="2022-12-28T00:00:00" u="1"/>
        <d v="2023-08-01T00:00:00" u="1"/>
        <d v="2022-12-02T00:00:00" u="1"/>
        <d v="2023-09-06T00:00:00" u="1"/>
        <d v="2022-11-16T00:00:00" u="1"/>
        <d v="2023-01-16T00:00:00" u="1"/>
        <d v="2023-08-20T00:00:00" u="1"/>
        <d v="2023-10-11T00:00:00" u="1"/>
        <d v="2022-12-21T00:00:00" u="1"/>
        <d v="2023-09-25T00:00:00" u="1"/>
        <d v="2023-10-30T00:00:00" u="1"/>
        <d v="2023-01-09T00:00:00" u="1"/>
        <d v="2023-08-13T00:00:00" u="1"/>
        <d v="2023-10-04T00:00:00" u="1"/>
        <d v="2022-12-14T00:00:00" u="1"/>
        <d v="2023-07-27T00:00:00" u="1"/>
        <d v="2023-09-18T00:00:00" u="1"/>
        <d v="2022-11-28T00:00:00" u="1"/>
        <d v="2023-10-23T00:00:00" u="1"/>
        <d v="2023-01-02T00:00:00" u="1"/>
        <d v="2023-08-06T00:00:00" u="1"/>
        <d v="2022-12-07T00:00:00" u="1"/>
        <d v="2023-09-11T00:00:00" u="1"/>
        <d v="2022-11-21T00:00:00" u="1"/>
        <d v="2023-08-25T00:00:00" u="1"/>
        <d v="2023-10-16T00:00:00" u="1"/>
        <d v="2022-12-26T00:00:00" u="1"/>
        <d v="2023-09-30T00:00:00" u="1"/>
        <d v="2023-09-04T00:00:00" u="1"/>
        <d v="2023-01-14T00:00:00" u="1"/>
        <d v="2023-08-18T00:00:00" u="1"/>
        <d v="2023-10-09T00:00:00" u="1"/>
        <d v="2022-12-19T00:00:00" u="1"/>
        <d v="2023-09-23T00:00:00" u="1"/>
        <d v="2023-10-28T00:00:00" u="1"/>
        <d v="2023-01-07T00:00:00" u="1"/>
        <d v="2023-08-11T00:00:00" u="1"/>
        <d v="2023-10-02T00:00:00" u="1"/>
        <d v="2022-12-12T00:00:00" u="1"/>
        <d v="2023-07-25T00:00:00" u="1"/>
        <d v="2023-09-16T00:00:00" u="1"/>
        <d v="2022-11-26T00:00:00" u="1"/>
        <d v="2023-08-30T00:00:00" u="1"/>
        <d v="2023-10-21T00:00:00" u="1"/>
        <d v="2022-12-31T00:00:00" u="1"/>
        <d v="2023-08-04T00:00:00" u="1"/>
        <d v="2022-12-05T00:00:00" u="1"/>
        <d v="2023-09-09T00:00:00" u="1"/>
        <d v="2022-11-19T00:00:00" u="1"/>
        <d v="2023-08-23T00:00:00" u="1"/>
        <d v="2023-10-14T00:00:00" u="1"/>
        <d v="2022-12-24T00:00:00" u="1"/>
        <d v="2023-09-28T00:00:00" u="1"/>
        <d v="2023-09-02T00:00:00" u="1"/>
        <d v="2023-01-12T00:00:00" u="1"/>
        <d v="2023-08-16T00:00:00" u="1"/>
        <d v="2023-10-07T00:00:00" u="1"/>
        <d v="2022-12-17T00:00:00" u="1"/>
        <d v="2023-07-30T00:00:00" u="1"/>
        <d v="2023-09-21T00:00:00" u="1"/>
        <d v="2023-10-26T00:00:00" u="1"/>
        <d v="2023-01-05T00:00:00" u="1"/>
        <d v="2023-08-09T00:00:00" u="1"/>
        <d v="2022-12-10T00:00:00" u="1"/>
        <d v="2023-07-23T00:00:00" u="1"/>
        <d v="2023-09-14T00:00:00" u="1"/>
        <d v="2022-11-24T00:00:00" u="1"/>
        <d v="2023-08-28T00:00:00" u="1"/>
        <d v="2023-10-19T00:00:00" u="1"/>
        <d v="2022-12-29T00:00:00" u="1"/>
        <d v="2023-08-02T00:00:00" u="1"/>
        <d v="2022-12-03T00:00:00" u="1"/>
        <d v="2023-09-07T00:00:00" u="1"/>
        <d v="2022-11-17T00:00:00" u="1"/>
        <d v="2023-01-17T00:00:00" u="1"/>
        <d v="2023-08-21T00:00:00" u="1"/>
        <d v="2023-10-12T00:00:00" u="1"/>
        <d v="2022-12-22T00:00:00" u="1"/>
        <d v="2023-09-26T00:00:00" u="1"/>
        <d v="2023-10-31T00:00:00" u="1"/>
        <d v="2023-01-10T00:00:00" u="1"/>
        <d v="2023-08-14T00:00:00" u="1"/>
        <d v="2023-10-05T00:00:00" u="1"/>
        <d v="2022-12-15T00:00:00" u="1"/>
        <d v="2023-07-28T00:00:00" u="1"/>
        <d v="2023-09-19T00:00:00" u="1"/>
        <d v="2022-11-29T00:00:00" u="1"/>
        <d v="2023-10-24T00:00:00" u="1"/>
        <d v="2023-01-03T00:00:00" u="1"/>
        <d v="2023-08-07T00:00:00" u="1"/>
        <d v="2022-12-08T00:00:00" u="1"/>
        <d v="2023-09-12T00:00:00" u="1"/>
        <d v="2022-11-22T00:00:00" u="1"/>
        <d v="2023-08-26T00:00:00" u="1"/>
        <d v="2023-10-17T00:00:00" u="1"/>
        <d v="2022-12-27T00:00:00" u="1"/>
        <d v="2022-12-01T00:00:00" u="1"/>
        <d v="2023-09-05T00:00:00" u="1"/>
        <d v="2022-11-15T00:00:00" u="1"/>
        <d v="2023-01-15T00:00:00" u="1"/>
        <d v="2023-08-19T00:00:00" u="1"/>
        <d v="2023-10-10T00:00:00" u="1"/>
        <d v="2022-12-20T00:00:00" u="1"/>
        <d v="2023-09-24T00:00:00" u="1"/>
        <d v="2023-10-29T00:00:00" u="1"/>
        <d v="2023-01-08T00:00:00" u="1"/>
        <d v="2023-08-12T00:00:00" u="1"/>
        <d v="2023-10-03T00:00:00" u="1"/>
        <d v="2022-12-13T00:00:00" u="1"/>
        <d v="2023-07-26T00:00:00" u="1"/>
        <d v="2023-09-17T00:00:00" u="1"/>
        <d v="2022-11-27T00:00:00" u="1"/>
        <d v="2023-08-31T00:00:00" u="1"/>
        <d v="2023-10-22T00:00:00" u="1"/>
        <d v="2023-01-01T00:00:00" u="1"/>
        <d v="2023-08-05T00:00:00" u="1"/>
        <d v="2022-12-06T00:00:00" u="1"/>
        <d v="2023-09-10T00:00:00" u="1"/>
        <d v="2022-11-20T00:00:00" u="1"/>
        <d v="2023-08-24T00:00:00" u="1"/>
        <d v="2023-10-15T00:00:00" u="1"/>
        <d v="2022-12-25T00:00:00" u="1"/>
        <d v="2023-09-29T00:00:00" u="1"/>
        <d v="2023-09-03T00:00:00" u="1"/>
        <d v="2023-01-13T00:00:00" u="1"/>
        <d v="2023-08-17T00:00:00" u="1"/>
        <d v="2023-10-08T00:00:00" u="1"/>
        <d v="2022-12-18T00:00:00" u="1"/>
        <d v="2023-07-31T00:00:00" u="1"/>
        <d v="2023-09-22T00:00:00" u="1"/>
        <d v="2023-10-27T00:00:00" u="1"/>
        <d v="2023-01-06T00:00:00" u="1"/>
        <d v="2023-08-10T00:00:00" u="1"/>
        <d v="2023-10-01T00:00:00" u="1"/>
        <d v="2022-12-11T00:00:00" u="1"/>
        <d v="2023-07-24T00:00:00" u="1"/>
        <d v="2023-09-15T00:00:00" u="1"/>
        <d v="2022-11-25T00:00:00" u="1"/>
        <d v="2023-08-29T00:00:00" u="1"/>
        <d v="2023-10-20T00:00:00" u="1"/>
        <d v="2022-12-30T00:00:00" u="1"/>
        <d v="2023-08-03T00:00:00" u="1"/>
        <d v="2022-12-04T00:00:00" u="1"/>
        <d v="2023-09-08T00:00:00" u="1"/>
      </sharedItems>
    </cacheField>
    <cacheField name="Temp" numFmtId="2">
      <sharedItems containsSemiMixedTypes="0" containsString="0" containsNumber="1" containsInteger="1" minValue="4" maxValue="6"/>
    </cacheField>
    <cacheField name="Modning" numFmtId="0">
      <sharedItems containsSemiMixedTypes="0" containsString="0" containsNumber="1" minValue="406.78440000000001" maxValue="1456.6224000000011"/>
    </cacheField>
    <cacheField name="Faktisk døgngrad" numFmtId="164">
      <sharedItems containsSemiMixedTypes="0" containsString="0" containsNumber="1" minValue="406.78440000000001" maxValue="1450.7844"/>
    </cacheField>
    <cacheField name="Milepæ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in Johannessen" refreshedDate="45007.511267592592" createdVersion="8" refreshedVersion="8" minRefreshableVersion="3" recordCount="184" xr:uid="{1A810B1A-F332-497D-9208-C97860204E02}">
  <cacheSource type="worksheet">
    <worksheetSource name="dag_for_dag"/>
  </cacheSource>
  <cacheFields count="9">
    <cacheField name="Uke" numFmtId="49">
      <sharedItems containsSemiMixedTypes="0" containsString="0" containsNumber="1" containsInteger="1" minValue="1" maxValue="52"/>
    </cacheField>
    <cacheField name="Dato" numFmtId="14">
      <sharedItems containsSemiMixedTypes="0" containsNonDate="0" containsDate="1" containsString="0" minDate="2022-11-03T00:00:00" maxDate="2023-11-01T00:00:00" count="363"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8-22T00:00:00" u="1"/>
        <d v="2023-10-13T00:00:00" u="1"/>
        <d v="2023-06-05T00:00:00" u="1"/>
        <d v="2023-09-27T00:00:00" u="1"/>
        <d v="2023-05-19T00:00:00" u="1"/>
        <d v="2023-07-10T00:00:00" u="1"/>
        <d v="2023-09-01T00:00:00" u="1"/>
        <d v="2023-06-24T00:00:00" u="1"/>
        <d v="2023-08-15T00:00:00" u="1"/>
        <d v="2023-10-06T00:00:00" u="1"/>
        <d v="2023-07-29T00:00:00" u="1"/>
        <d v="2023-09-20T00:00:00" u="1"/>
        <d v="2023-05-12T00:00:00" u="1"/>
        <d v="2023-07-03T00:00:00" u="1"/>
        <d v="2023-10-25T00:00:00" u="1"/>
        <d v="2023-06-17T00:00:00" u="1"/>
        <d v="2023-08-08T00:00:00" u="1"/>
        <d v="2023-05-31T00:00:00" u="1"/>
        <d v="2023-07-22T00:00:00" u="1"/>
        <d v="2023-09-13T00:00:00" u="1"/>
        <d v="2023-08-27T00:00:00" u="1"/>
        <d v="2023-10-18T00:00:00" u="1"/>
        <d v="2023-06-10T00:00:00" u="1"/>
        <d v="2023-08-01T00:00:00" u="1"/>
        <d v="2023-05-24T00:00:00" u="1"/>
        <d v="2023-07-15T00:00:00" u="1"/>
        <d v="2023-09-06T00:00:00" u="1"/>
        <d v="2023-06-29T00:00:00" u="1"/>
        <d v="2023-08-20T00:00:00" u="1"/>
        <d v="2023-10-11T00:00:00" u="1"/>
        <d v="2023-06-03T00:00:00" u="1"/>
        <d v="2023-09-25T00:00:00" u="1"/>
        <d v="2023-05-17T00:00:00" u="1"/>
        <d v="2023-07-08T00:00:00" u="1"/>
        <d v="2023-10-30T00:00:00" u="1"/>
        <d v="2023-06-22T00:00:00" u="1"/>
        <d v="2023-08-13T00:00:00" u="1"/>
        <d v="2023-10-04T00:00:00" u="1"/>
        <d v="2023-07-27T00:00:00" u="1"/>
        <d v="2023-09-18T00:00:00" u="1"/>
        <d v="2023-05-10T00:00:00" u="1"/>
        <d v="2023-07-01T00:00:00" u="1"/>
        <d v="2023-10-23T00:00:00" u="1"/>
        <d v="2023-06-15T00:00:00" u="1"/>
        <d v="2023-08-06T00:00:00" u="1"/>
        <d v="2023-05-29T00:00:00" u="1"/>
        <d v="2023-07-20T00:00:00" u="1"/>
        <d v="2023-09-11T00:00:00" u="1"/>
        <d v="2023-08-25T00:00:00" u="1"/>
        <d v="2023-10-16T00:00:00" u="1"/>
        <d v="2023-06-08T00:00:00" u="1"/>
        <d v="2023-09-30T00:00:00" u="1"/>
        <d v="2023-05-22T00:00:00" u="1"/>
        <d v="2023-07-13T00:00:00" u="1"/>
        <d v="2023-09-04T00:00:00" u="1"/>
        <d v="2023-06-27T00:00:00" u="1"/>
        <d v="2023-08-18T00:00:00" u="1"/>
        <d v="2023-10-09T00:00:00" u="1"/>
        <d v="2023-06-01T00:00:00" u="1"/>
        <d v="2023-09-23T00:00:00" u="1"/>
        <d v="2023-05-15T00:00:00" u="1"/>
        <d v="2023-07-06T00:00:00" u="1"/>
        <d v="2023-10-28T00:00:00" u="1"/>
        <d v="2023-06-20T00:00:00" u="1"/>
        <d v="2023-08-11T00:00:00" u="1"/>
        <d v="2023-10-02T00:00:00" u="1"/>
        <d v="2023-07-25T00:00:00" u="1"/>
        <d v="2023-09-16T00:00:00" u="1"/>
        <d v="2023-05-08T00:00:00" u="1"/>
        <d v="2023-08-30T00:00:00" u="1"/>
        <d v="2023-10-21T00:00:00" u="1"/>
        <d v="2023-06-13T00:00:00" u="1"/>
        <d v="2023-08-04T00:00:00" u="1"/>
        <d v="2023-05-27T00:00:00" u="1"/>
        <d v="2023-07-18T00:00:00" u="1"/>
        <d v="2023-09-09T00:00:00" u="1"/>
        <d v="2023-08-23T00:00:00" u="1"/>
        <d v="2023-10-14T00:00:00" u="1"/>
        <d v="2023-06-06T00:00:00" u="1"/>
        <d v="2023-09-28T00:00:00" u="1"/>
        <d v="2023-05-20T00:00:00" u="1"/>
        <d v="2023-07-11T00:00:00" u="1"/>
        <d v="2023-09-02T00:00:00" u="1"/>
        <d v="2023-06-25T00:00:00" u="1"/>
        <d v="2023-08-16T00:00:00" u="1"/>
        <d v="2023-10-07T00:00:00" u="1"/>
        <d v="2023-07-30T00:00:00" u="1"/>
        <d v="2023-09-21T00:00:00" u="1"/>
        <d v="2023-05-13T00:00:00" u="1"/>
        <d v="2023-07-04T00:00:00" u="1"/>
        <d v="2023-10-26T00:00:00" u="1"/>
        <d v="2023-06-18T00:00:00" u="1"/>
        <d v="2023-08-09T00:00:00" u="1"/>
        <d v="2023-07-23T00:00:00" u="1"/>
        <d v="2023-09-14T00:00:00" u="1"/>
        <d v="2023-05-06T00:00:00" u="1"/>
        <d v="2023-08-28T00:00:00" u="1"/>
        <d v="2023-10-19T00:00:00" u="1"/>
        <d v="2023-06-11T00:00:00" u="1"/>
        <d v="2023-08-02T00:00:00" u="1"/>
        <d v="2023-05-25T00:00:00" u="1"/>
        <d v="2023-07-16T00:00:00" u="1"/>
        <d v="2023-09-07T00:00:00" u="1"/>
        <d v="2023-06-30T00:00:00" u="1"/>
        <d v="2023-08-21T00:00:00" u="1"/>
        <d v="2023-10-12T00:00:00" u="1"/>
        <d v="2023-06-04T00:00:00" u="1"/>
        <d v="2023-09-26T00:00:00" u="1"/>
        <d v="2023-05-18T00:00:00" u="1"/>
        <d v="2023-07-09T00:00:00" u="1"/>
        <d v="2023-10-31T00:00:00" u="1"/>
        <d v="2023-06-23T00:00:00" u="1"/>
        <d v="2023-08-14T00:00:00" u="1"/>
        <d v="2023-10-05T00:00:00" u="1"/>
        <d v="2023-07-28T00:00:00" u="1"/>
        <d v="2023-09-19T00:00:00" u="1"/>
        <d v="2023-05-11T00:00:00" u="1"/>
        <d v="2023-07-02T00:00:00" u="1"/>
        <d v="2023-10-24T00:00:00" u="1"/>
        <d v="2023-06-16T00:00:00" u="1"/>
        <d v="2023-08-07T00:00:00" u="1"/>
        <d v="2023-05-30T00:00:00" u="1"/>
        <d v="2023-07-21T00:00:00" u="1"/>
        <d v="2023-09-12T00:00:00" u="1"/>
        <d v="2023-08-26T00:00:00" u="1"/>
        <d v="2023-10-17T00:00:00" u="1"/>
        <d v="2023-06-09T00:00:00" u="1"/>
        <d v="2023-05-23T00:00:00" u="1"/>
        <d v="2023-07-14T00:00:00" u="1"/>
        <d v="2023-09-05T00:00:00" u="1"/>
        <d v="2023-06-28T00:00:00" u="1"/>
        <d v="2023-08-19T00:00:00" u="1"/>
        <d v="2023-10-10T00:00:00" u="1"/>
        <d v="2023-06-02T00:00:00" u="1"/>
        <d v="2023-09-24T00:00:00" u="1"/>
        <d v="2023-05-16T00:00:00" u="1"/>
        <d v="2023-07-07T00:00:00" u="1"/>
        <d v="2023-10-29T00:00:00" u="1"/>
        <d v="2023-06-21T00:00:00" u="1"/>
        <d v="2023-08-12T00:00:00" u="1"/>
        <d v="2023-10-03T00:00:00" u="1"/>
        <d v="2023-07-26T00:00:00" u="1"/>
        <d v="2023-09-17T00:00:00" u="1"/>
        <d v="2023-05-09T00:00:00" u="1"/>
        <d v="2023-08-31T00:00:00" u="1"/>
        <d v="2023-10-22T00:00:00" u="1"/>
        <d v="2023-06-14T00:00:00" u="1"/>
        <d v="2023-08-05T00:00:00" u="1"/>
        <d v="2023-05-28T00:00:00" u="1"/>
        <d v="2023-07-19T00:00:00" u="1"/>
        <d v="2023-09-10T00:00:00" u="1"/>
        <d v="2023-08-24T00:00:00" u="1"/>
        <d v="2023-10-15T00:00:00" u="1"/>
        <d v="2023-06-07T00:00:00" u="1"/>
        <d v="2023-09-29T00:00:00" u="1"/>
        <d v="2023-05-21T00:00:00" u="1"/>
        <d v="2023-07-12T00:00:00" u="1"/>
        <d v="2023-09-03T00:00:00" u="1"/>
        <d v="2023-06-26T00:00:00" u="1"/>
        <d v="2023-08-17T00:00:00" u="1"/>
        <d v="2023-10-08T00:00:00" u="1"/>
        <d v="2023-07-31T00:00:00" u="1"/>
        <d v="2023-09-22T00:00:00" u="1"/>
        <d v="2023-05-14T00:00:00" u="1"/>
        <d v="2023-07-05T00:00:00" u="1"/>
        <d v="2023-10-27T00:00:00" u="1"/>
        <d v="2023-06-19T00:00:00" u="1"/>
        <d v="2023-08-10T00:00:00" u="1"/>
        <d v="2023-10-01T00:00:00" u="1"/>
        <d v="2023-07-24T00:00:00" u="1"/>
        <d v="2023-09-15T00:00:00" u="1"/>
        <d v="2023-05-07T00:00:00" u="1"/>
        <d v="2023-08-29T00:00:00" u="1"/>
        <d v="2023-10-20T00:00:00" u="1"/>
        <d v="2023-06-12T00:00:00" u="1"/>
        <d v="2023-08-03T00:00:00" u="1"/>
        <d v="2023-05-26T00:00:00" u="1"/>
        <d v="2023-07-17T00:00:00" u="1"/>
        <d v="2023-09-08T00:00:00" u="1"/>
      </sharedItems>
    </cacheField>
    <cacheField name="Ukedag" numFmtId="2">
      <sharedItems/>
    </cacheField>
    <cacheField name="Temp" numFmtId="0">
      <sharedItems containsString="0" containsBlank="1" containsNumber="1" minValue="3.7" maxValue="12.6"/>
    </cacheField>
    <cacheField name="Modningsgrad-_x000a_utvikling" numFmtId="2">
      <sharedItems containsMixedTypes="1" containsNumber="1" minValue="4.0582240000000001" maxValue="14.028715999999999"/>
    </cacheField>
    <cacheField name="Modning" numFmtId="164">
      <sharedItems containsMixedTypes="1" containsNumber="1" minValue="323.23020000000002" maxValue="1247.9781040000005" count="849">
        <n v="383.23020000000002"/>
        <n v="387.28842400000002"/>
        <n v="391.34664800000002"/>
        <n v="395.40487200000001"/>
        <n v="399.46309600000001"/>
        <n v="403.52132"/>
        <n v="407.579544"/>
        <n v="411.63776799999999"/>
        <n v="415.69599199999999"/>
        <n v="419.75421599999999"/>
        <n v="423.81243999999998"/>
        <n v="427.87066399999998"/>
        <n v="431.92888799999997"/>
        <n v="435.98711199999997"/>
        <n v="440.04533599999996"/>
        <n v="444.10355999999996"/>
        <n v="448.16178399999995"/>
        <n v="452.22000799999995"/>
        <n v="456.27823199999995"/>
        <n v="460.33645599999994"/>
        <n v="464.39467999999994"/>
        <n v="468.45290399999993"/>
        <n v="472.51112799999993"/>
        <n v="476.56935199999992"/>
        <n v="480.62757599999992"/>
        <n v="484.68579999999992"/>
        <n v="489.61082399999992"/>
        <n v="494.53584799999993"/>
        <n v="499.46087199999994"/>
        <n v="504.38589599999995"/>
        <n v="509.31091999999995"/>
        <n v="514.2359439999999"/>
        <n v="519.16096799999991"/>
        <n v="524.08599199999992"/>
        <n v="529.01101599999993"/>
        <n v="533.93603999999993"/>
        <n v="538.86106399999994"/>
        <n v="543.78608799999995"/>
        <n v="548.71111199999996"/>
        <n v="553.63613599999996"/>
        <n v="558.56115999999997"/>
        <n v="563.48618399999998"/>
        <n v="568.41120799999999"/>
        <n v="573.336232"/>
        <n v="577.39445599999999"/>
        <n v="581.45267999999999"/>
        <n v="585.51090399999998"/>
        <n v="589.56912799999998"/>
        <n v="593.62735199999997"/>
        <n v="597.68557599999997"/>
        <n v="601.74379999999996"/>
        <n v="605.80202399999996"/>
        <n v="609.86024799999996"/>
        <n v="613.91847199999995"/>
        <n v="617.97669599999995"/>
        <n v="622.03491999999994"/>
        <n v="626.09314399999994"/>
        <n v="630.15136799999993"/>
        <n v="634.20959199999993"/>
        <n v="638.26781599999993"/>
        <n v="642.32603999999992"/>
        <n v="646.38426399999992"/>
        <n v="650.44248799999991"/>
        <n v="654.50071199999991"/>
        <n v="658.5589359999999"/>
        <n v="662.6171599999999"/>
        <n v="666.67538399999989"/>
        <n v="670.73360799999989"/>
        <n v="674.79183199999989"/>
        <n v="678.85005599999988"/>
        <n v="682.90827999999988"/>
        <n v="686.96650399999987"/>
        <n v="691.02472799999987"/>
        <n v="695.08295199999986"/>
        <n v="699.14117599999986"/>
        <n v="703.19939999999986"/>
        <n v="707.25762399999985"/>
        <n v="711.31584799999985"/>
        <n v="715.37407199999984"/>
        <n v="719.43229599999984"/>
        <n v="723.49051999999983"/>
        <n v="727.54874399999983"/>
        <n v="731.60696799999982"/>
        <n v="736.61590399999977"/>
        <n v="743.08330399999977"/>
        <n v="749.4531599999998"/>
        <n v="756.31925599999977"/>
        <n v="763.18535199999974"/>
        <n v="768.71565199999975"/>
        <n v="775.18305199999975"/>
        <n v="782.77966799999979"/>
        <n v="790.92364399999974"/>
        <n v="799.1796479999997"/>
        <n v="807.54853199999968"/>
        <n v="815.58133199999963"/>
        <n v="823.72530799999959"/>
        <n v="831.75810799999954"/>
        <n v="839.79090799999949"/>
        <n v="847.82370799999944"/>
        <n v="857.00660799999946"/>
        <n v="867.42480799999942"/>
        <n v="877.97122399999944"/>
        <n v="888.64670799999942"/>
        <n v="900.65973199999939"/>
        <n v="913.94938799999943"/>
        <n v="927.97810399999946"/>
        <s v=""/>
        <n v="483.27553599999993" u="1"/>
        <n v="437.62487999999991" u="1"/>
        <n v="661.20689600000003" u="1"/>
        <n v="542.69107199999996" u="1"/>
        <n v="502.24121599999995" u="1"/>
        <n v="784.39467999999988" u="1"/>
        <n v="401.63776799999999" u="1"/>
        <n v="496.56935199999992" u="1"/>
        <n v="755.58133199999963" u="1"/>
        <n v="384.10355999999996" u="1"/>
        <n v="913.62735199999997" u="1"/>
        <n v="1220.6597320000005" u="1"/>
        <n v="488.71111200000001" u="1"/>
        <n v="597.39445599999999" u="1"/>
        <n v="883.48618399999998" u="1"/>
        <n v="558.86106399999994" u="1"/>
        <n v="763.72530799999959" u="1"/>
        <n v="837.82370799999944" u="1"/>
        <n v="1083.1853520000004" u="1"/>
        <n v="637.68557600000008" u="1"/>
        <n v="715.08295199999986" u="1"/>
        <n v="536.71638399999995" u="1"/>
        <n v="620.15136799999993" u="1"/>
        <n v="602.6171599999999" u="1"/>
        <n v="396.27823199999995" u="1"/>
        <n v="861.87690799999939" u="1"/>
        <n v="937.97669599999995" u="1"/>
        <n v="819.46087199999988" u="1"/>
        <n v="921.20142399999952" u="1"/>
        <n v="621.74379999999996" u="1"/>
        <n v="755.37407199999996" u="1"/>
        <n v="519.79955199999995" u="1"/>
        <n v="662.03492000000006" u="1"/>
        <n v="644.50071199999991" u="1"/>
        <n v="739.43229599999984" u="1"/>
        <n v="626.96650399999987" u="1"/>
        <n v="940.65973199999951" u="1"/>
        <n v="649.03222400000004" u="1"/>
        <n v="962.32603999999992" u="1"/>
        <n v="430.51862399999999" u="1"/>
        <n v="709.84610399999974" u="1"/>
        <n v="384.86796799999996" u="1"/>
        <n v="541.64140799999996" u="1"/>
        <n v="615.55623999999989" u="1"/>
        <n v="766.72071999999991" u="1"/>
        <n v="891.05390799999952" u="1"/>
        <n v="459.16096799999997" u="1"/>
        <n v="443.81243999999998" u="1"/>
        <n v="824.38589599999989" u="1"/>
        <n v="331.34664800000002" u="1"/>
        <n v="494.38589599999995" u="1"/>
        <n v="753.18535199999974" u="1"/>
        <n v="673.38156800000002" u="1"/>
        <n v="722.68335999999977" u="1"/>
        <n v="797.54853199999968" u="1"/>
        <n v="1088.7156520000003" u="1"/>
        <n v="442.69329599999998" u="1"/>
        <n v="796.56935199999987" u="1"/>
        <n v="397.04263999999995" u="1"/>
        <n v="639.90558399999986" u="1"/>
        <n v="879.7909079999996" u="1"/>
        <n v="703.23019999999997" u="1"/>
        <n v="484.10355999999996" u="1"/>
        <n v="455.98711199999997" u="1"/>
        <n v="466.56935199999992" u="1"/>
        <n v="722.77966799999979" u="1"/>
        <n v="343.52132" u="1"/>
        <n v="520.62757599999998" u="1"/>
        <n v="763.08330399999977" u="1"/>
        <n v="558.41120799999999" u="1"/>
        <n v="649.86024800000007" u="1"/>
        <n v="1047.5487440000004" u="1"/>
        <n v="950.15136799999993" u="1"/>
        <n v="496.27823199999995" u="1"/>
        <n v="468.16178399999995" u="1"/>
        <n v="606.71638400000006" u="1"/>
        <n v="633.91847199999995" u="1"/>
        <n v="739.4531599999998" u="1"/>
        <n v="767.54874399999994" u="1"/>
        <n v="521.45267999999999" u="1"/>
        <n v="931.8769079999995" u="1"/>
        <n v="429.61082399999992" u="1"/>
        <n v="729.54945599999974" u="1"/>
        <n v="674.20959200000004" u="1"/>
        <n v="656.67538399999989" u="1"/>
        <n v="751.60696799999982" u="1"/>
        <n v="639.14117599999986" u="1"/>
        <n v="477.61609599999991" u="1"/>
        <n v="564.08599200000003" u="1"/>
        <n v="974.50071199999991" u="1"/>
        <n v="563.336232" u="1"/>
        <n v="658.26781599999993" u="1"/>
        <n v="545.80202399999996" u="1"/>
        <n v="627.73091199999988" u="1"/>
        <n v="779.84610399999985" u="1"/>
        <n v="495.45020799999992" u="1"/>
        <n v="698.55893600000002" u="1"/>
        <n v="681.02472799999987" u="1"/>
        <n v="449.79955199999989" u="1"/>
        <n v="663.49051999999983" u="1"/>
        <n v="611.64140800000007" u="1"/>
        <n v="685.55624" u="1"/>
        <n v="967.97810399999958" u="1"/>
        <n v="431.34664800000002" u="1"/>
        <n v="403.23020000000002" u="1"/>
        <n v="413.81243999999998" u="1"/>
        <n v="746.31925599999977" u="1"/>
        <n v="792.68335999999988" u="1"/>
        <n v="652.08025599999985" u="1"/>
        <n v="569.01101600000004" u="1"/>
        <n v="715.40487199999995" u="1"/>
        <n v="547.61609599999997" u="1"/>
        <n v="507.62487999999991" u="1"/>
        <n v="736.41555199999971" u="1"/>
        <n v="780.77873199999965" u="1"/>
        <n v="709.90558399999998" u="1"/>
        <n v="1233.9493880000005" u="1"/>
        <n v="443.52132" u="1"/>
        <n v="907.42480799999953" u="1"/>
        <n v="415.40487200000001" u="1"/>
        <n v="425.98711199999997" u="1"/>
        <n v="408.45290399999993" u="1"/>
        <n v="888.41120799999999" u="1"/>
        <n v="563.78608799999995" u="1"/>
        <n v="758.71565199999975" u="1"/>
        <n v="739.75421599999993" u="1"/>
        <n v="646.09314399999994" u="1"/>
        <n v="715.18305199999975" u="1"/>
        <n v="533.62735199999997" u="1"/>
        <n v="1151.7581080000004" u="1"/>
        <n v="828.64670799999942" u="1"/>
        <n v="819.1796479999997" u="1"/>
        <n v="686.38426400000003" u="1"/>
        <n v="438.16178399999995" u="1"/>
        <n v="668.85005599999988" u="1"/>
        <n v="651.31584799999985" u="1"/>
        <n v="552.54111999999998" u="1"/>
        <n v="420.62757599999992" u="1"/>
        <n v="507.16623999999996" u="1"/>
        <n v="986.67538399999989" u="1"/>
        <n v="799.54945599999985" u="1"/>
        <n v="575.51090399999998" u="1"/>
        <n v="670.44248799999991" u="1"/>
        <n v="557.97669599999995" u="1"/>
        <n v="493.63613600000002" u="1"/>
        <n v="893.336232" u="1"/>
        <n v="568.71111199999996" u="1"/>
        <n v="710.733608" u="1"/>
        <n v="1051.6069680000005" u="1"/>
        <n v="693.19939999999986" u="1"/>
        <n v="676.61590399999977" u="1"/>
        <n v="697.73091199999999" u="1"/>
        <n v="546.56643199999996" u="1"/>
        <n v="1011.0247279999999" u="1"/>
        <n v="454.86796799999996" u="1"/>
        <n v="694.79183199999989" u="1"/>
        <n v="810.92364399999974" u="1"/>
        <n v="409.21731199999994" u="1"/>
        <n v="582.32603999999992" u="1"/>
        <n v="829.3109199999999" u="1"/>
        <n v="557.46614399999999" u="1"/>
        <n v="664.25492799999984" u="1"/>
        <n v="727.57954399999994" u="1"/>
        <n v="373.23020000000002" u="1"/>
        <n v="953.94938799999954" u="1"/>
        <n v="355.69599199999999" u="1"/>
        <n v="817.97122399999944" u="1"/>
        <n v="570.91577599999994" u="1"/>
        <n v="722.08025599999996" u="1"/>
        <n v="467.04263999999995" u="1"/>
        <n v="806.41555199999982" u="1"/>
        <n v="850.77873199999976" u="1"/>
        <n v="421.39198399999992" u="1"/>
        <n v="1177.0066080000004" u="1"/>
        <n v="688.60427199999981" u="1"/>
        <n v="751.92888799999992" u="1"/>
        <n v="508.45290399999993" u="1"/>
        <n v="385.40487200000001" u="1"/>
        <n v="480.33645599999994" u="1"/>
        <n v="835.58133199999963" u="1"/>
        <n v="367.87066399999998" u="1"/>
        <n v="464.08599199999998" u="1"/>
        <n v="834.2359439999999" u="1"/>
        <n v="499.31091999999995" u="1"/>
        <n v="1063.0833040000005" u="1"/>
        <n v="1027.2576239999999" u="1"/>
        <n v="873.88993199999936" u="1"/>
        <n v="843.72530799999959" u="1"/>
        <n v="741.94585199999972" u="1"/>
        <n v="787.82370799999944" u="1"/>
        <n v="998.85005599999988" u="1"/>
        <n v="492.51112799999993" u="1"/>
        <n v="682.6171599999999" u="1"/>
        <n v="587.68557599999997" u="1"/>
        <n v="897.00660799999957" u="1"/>
        <n v="570.15136799999993" u="1"/>
        <n v="380.04533599999996" u="1"/>
        <n v="871.75810799999965" u="1"/>
        <n v="905.51090399999998" u="1"/>
        <n v="356.46039999999999" u="1"/>
        <n v="722.90827999999999" u="1"/>
        <n v="705.37407199999984" u="1"/>
        <n v="558.74110399999995" u="1"/>
        <n v="1023.1993999999999" u="1"/>
        <n v="839.16096799999991" u="1"/>
        <n v="514.53584799999987" u="1"/>
        <n v="629.56912800000009" u="1"/>
        <n v="612.03491999999994" u="1"/>
        <n v="706.96650399999987" u="1"/>
        <n v="594.50071199999991" u="1"/>
        <n v="813.02110799999946" u="1"/>
        <n v="890.65973199999939" u="1"/>
        <n v="616.56643200000008" u="1"/>
        <n v="676.42959999999982" u="1"/>
        <n v="368.63507199999998" u="1"/>
        <n v="747.25762399999996" u="1"/>
        <n v="434.53584799999993" u="1"/>
        <n v="583.09044799999992" u="1"/>
        <n v="734.25492799999995" u="1"/>
        <n v="482.54111999999992" u="1"/>
        <n v="455.69599199999999" u="1"/>
        <n v="427.579544" u="1"/>
        <n v="573.93604000000005" u="1"/>
        <n v="703.18535199999974" u="1"/>
        <n v="640.91577600000005" u="1"/>
        <n v="700.7789439999998" u="1"/>
        <n v="747.54853199999968" u="1"/>
        <n v="764.1035599999999" u="1"/>
        <n v="380.80974399999997" u="1"/>
        <n v="607.4397919999999" u="1"/>
        <n v="758.60427199999992" u="1"/>
        <n v="829.79090799999949" u="1"/>
        <n v="467.87066399999998" u="1"/>
        <n v="439.75421599999999" u="1"/>
        <n v="802.77966799999979" u="1"/>
        <n v="450.33645599999994" u="1"/>
        <n v="327.28842400000002" u="1"/>
        <n v="1135.5813320000004" u="1"/>
        <n v="788.45290399999988" u="1"/>
        <n v="617.3944560000001" u="1"/>
        <n v="943.88993199999948" u="1"/>
        <n v="599.86024799999996" u="1"/>
        <n v="811.94585199999983" u="1"/>
        <n v="578.86106400000006" u="1"/>
        <n v="917.68557599999997" u="1"/>
        <n v="480.04533599999996" u="1"/>
        <n v="451.92888799999997" u="1"/>
        <n v="601.45267999999999" u="1"/>
        <n v="735.08295199999998" u="1"/>
        <n v="462.51112799999993" u="1"/>
        <n v="717.54874399999983" u="1"/>
        <n v="689.4531599999998" u="1"/>
        <n v="901.20830399999943" u="1"/>
        <n v="573.63613599999996" u="1"/>
        <n v="641.74380000000008" u="1"/>
        <n v="624.20959199999993" u="1"/>
        <n v="719.14117599999986" u="1"/>
        <n v="606.67538399999989" u="1"/>
        <n v="1031.315848" u="1"/>
        <n v="514.08599199999992" u="1"/>
        <n v="628.74110400000006" u="1"/>
        <n v="942.03491999999994" u="1"/>
        <n v="439.46087199999994" u="1"/>
        <n v="625.80202399999996" u="1"/>
        <n v="513.336232" u="1"/>
        <n v="759.43229599999995" u="1"/>
        <n v="883.02110799999957" u="1"/>
        <n v="840.65500799999938" u="1"/>
        <n v="595.26511999999991" u="1"/>
        <n v="746.42959999999994" u="1"/>
        <n v="1056.6159040000005" u="1"/>
        <n v="562.39116799999999" u="1"/>
        <n v="479.21731199999994" u="1"/>
        <n v="523.85777599999994" u="1"/>
        <n v="1110.9236440000004" u="1"/>
        <n v="648.5589359999999" u="1"/>
        <n v="743.49051999999983" u="1"/>
        <n v="433.56665599999991" u="1"/>
        <n v="631.02472799999987" u="1"/>
        <n v="653.09044800000004" u="1"/>
        <n v="917.97810399999946" u="1"/>
        <n v="1197.9712240000003" u="1"/>
        <n v="776.27823199999989" u="1"/>
        <n v="498.56116000000003" u="1"/>
        <n v="397.579544" u="1"/>
        <n v="578.56115999999997" u="1"/>
        <n v="696.31925599999977" u="1"/>
        <n v="619.61446399999988" u="1"/>
        <n v="770.77894399999991" u="1"/>
        <n v="519.01101599999993" u="1"/>
        <n v="491.39198399999992" u="1"/>
        <n v="445.7413279999999" u="1"/>
        <n v="677.43979200000001" u="1"/>
        <n v="427.28842400000002" u="1"/>
        <n v="857.42480799999942" u="1"/>
        <n v="800.62757599999986" u="1"/>
        <n v="567.316192" u="1"/>
        <n v="409.75421599999999" u="1"/>
        <n v="504.68579999999992" u="1"/>
        <n v="392.22000799999995" u="1"/>
        <n v="929.86024799999996" u="1"/>
        <n v="783.08330399999988" u="1"/>
        <n v="708.71565199999975" u="1"/>
        <n v="707.28842399999996" u="1"/>
        <n v="795.18305199999975" u="1"/>
        <n v="613.62735199999997" u="1"/>
        <n v="524.68579999999997" u="1"/>
        <n v="583.48618399999998" u="1"/>
        <n v="1208.6467080000004" u="1"/>
        <n v="908.64670799999942" u="1"/>
        <n v="421.92888799999997" u="1"/>
        <n v="636.38426399999992" u="1"/>
        <n v="653.91847200000007" u="1"/>
        <n v="731.31584799999985" u="1"/>
        <n v="618.85005599999988" u="1"/>
        <n v="971.20830399999954" u="1"/>
        <n v="404.39467999999994" u="1"/>
        <n v="954.20959199999993" u="1"/>
        <n v="426.46039999999999" u="1"/>
        <n v="469.01101599999998" u="1"/>
        <n v="844.08599199999992" u="1"/>
        <n v="637.97669599999995" u="1"/>
        <n v="519.46087199999988" u="1"/>
        <n v="525.51090399999998" u="1"/>
        <n v="771.60696799999994" u="1"/>
        <n v="504.23594399999996" u="1"/>
        <n v="678.26781600000004" u="1"/>
        <n v="660.73360799999989" u="1"/>
        <n v="643.19939999999986" u="1"/>
        <n v="756.61590399999977" u="1"/>
        <n v="910.6550079999995" u="1"/>
        <n v="665.26512000000002" u="1"/>
        <n v="978.5589359999999" u="1"/>
        <n v="438.63507199999998" u="1"/>
        <n v="662.32603999999992" u="1"/>
        <n v="392.98441599999995" u="1"/>
        <n v="631.78913599999987" u="1"/>
        <n v="903.94938799999943" u="1"/>
        <n v="339.46309600000001" u="1"/>
        <n v="849.01101599999993" u="1"/>
        <n v="512.51112799999999" u="1"/>
        <n v="897.97122399999944" u="1"/>
        <n v="524.38589599999989" u="1"/>
        <n v="689.614464" u="1"/>
        <n v="450.80974399999997" u="1"/>
        <n v="405.15908799999994" u="1"/>
        <n v="656.13847999999984" u="1"/>
        <n v="719.46309599999995" u="1"/>
        <n v="492.22000799999995" u="1"/>
        <n v="464.10355999999996" u="1"/>
        <n v="474.68579999999992" u="1"/>
        <n v="351.63776799999999" u="1"/>
        <n v="487.46614399999993" u="1"/>
        <n v="583.78608800000006" u="1"/>
        <n v="666.09314400000005" u="1"/>
        <n v="867.82370799999944" u="1"/>
        <n v="966.38426399999992" u="1"/>
        <n v="504.39467999999994" u="1"/>
        <n v="839.17964799999982" u="1"/>
        <n v="476.27823199999995" u="1"/>
        <n v="650.15136799999993" u="1"/>
        <n v="537.68557599999997" u="1"/>
        <n v="847.00660799999946" u="1"/>
        <n v="821.75810799999954" u="1"/>
        <n v="690.44248800000003" u="1"/>
        <n v="672.90827999999988" u="1"/>
        <n v="655.37407199999984" u="1"/>
        <n v="990.73360799999989" u="1"/>
        <n v="1076.3192560000005" u="1"/>
        <n v="588.71111200000007" u="1"/>
        <n v="579.56912799999998" u="1"/>
        <n v="674.50071199999991" u="1"/>
        <n v="562.03491999999994" u="1"/>
        <n v="840.65973199999939" u="1"/>
        <n v="643.96380799999986" u="1"/>
        <n v="503.56665599999991" u="1"/>
        <n v="714.791832" u="1"/>
        <n v="697.25762399999985" u="1"/>
        <n v="830.92364399999985" u="1"/>
        <n v="457.91599999999988" u="1"/>
        <n v="550.62465599999996" u="1"/>
        <n v="701.78913599999998" u="1"/>
        <n v="439.46309600000001" u="1"/>
        <n v="411.34664800000002" u="1"/>
        <n v="523.93603999999993" u="1"/>
        <n v="444.38589599999995" u="1"/>
        <n v="783.18535199999974" u="1"/>
        <n v="887.1795879999994" u="1"/>
        <n v="827.54853199999968" u="1"/>
        <n v="668.31315199999983" u="1"/>
        <n v="731.63776799999994" u="1"/>
        <n v="572.24121600000001" u="1"/>
        <n v="726.13847999999996" u="1"/>
        <n v="451.63776799999999" u="1"/>
        <n v="423.52132" u="1"/>
        <n v="779.79090799999949" u="1"/>
        <n v="855.58133199999975" u="1"/>
        <n v="434.10355999999996" u="1"/>
        <n v="416.56935199999992" u="1"/>
        <n v="503.48618400000004" u="1"/>
        <n v="529.61082399999998" u="1"/>
        <n v="588.41120799999999" u="1"/>
        <n v="755.98711199999991" u="1"/>
        <n v="567.39445599999999" u="1"/>
        <n v="549.86024799999996" u="1"/>
        <n v="863.7253079999997" u="1"/>
        <n v="528.86106399999994" u="1"/>
        <n v="1247.9781040000005" u="1"/>
        <n v="1035.3740720000001" u="1"/>
        <n v="702.61716000000001" u="1"/>
        <n v="769.4531599999998" u="1"/>
        <n v="446.27823199999995" u="1"/>
        <n v="685.08295199999986" u="1"/>
        <n v="667.54874399999983" u="1"/>
        <n v="509.61082399999992" u="1"/>
        <n v="577.16624000000002" u="1"/>
        <n v="1002.9082799999999" u="1"/>
        <n v="830.23680799999943" u="1"/>
        <n v="591.74379999999996" u="1"/>
        <n v="686.67538399999989" u="1"/>
        <n v="804.98830799999951" u="1"/>
        <n v="574.20959199999993" u="1"/>
        <n v="909.56912799999998" u="1"/>
        <n v="534.53584799999999" u="1"/>
        <n v="593.336232" u="1"/>
        <n v="726.96650399999999" u="1"/>
        <n v="709.43229599999984" u="1"/>
        <n v="1159.7909080000004" u="1"/>
        <n v="713.96380799999997" u="1"/>
        <n v="562.79932799999995" u="1"/>
        <n v="462.98441599999995" u="1"/>
        <n v="711.02472799999987" u="1"/>
        <n v="417.33375999999993" u="1"/>
        <n v="598.5589359999999" u="1"/>
        <n v="473.93603999999999" u="1"/>
        <n v="853.93603999999993" u="1"/>
        <n v="620.62465600000007" u="1"/>
        <n v="529.3109199999999" u="1"/>
        <n v="509.16096799999997" u="1"/>
        <n v="680.48782399999982" u="1"/>
        <n v="867.97810399999946" u="1"/>
        <n v="743.81243999999992" u="1"/>
        <n v="381.34664800000002" u="1"/>
        <n v="363.81243999999998" u="1"/>
        <n v="776.31925599999977" u="1"/>
        <n v="957.17958799999951" u="1"/>
        <n v="587.14867199999992" u="1"/>
        <n v="738.31315199999995" u="1"/>
        <n v="475.15908799999994" u="1"/>
        <n v="429.50843199999991" u="1"/>
        <n v="704.83716799999979" u="1"/>
        <n v="768.1617839999999" u="1"/>
        <n v="807.42480799999942" u="1"/>
        <n v="393.52132" u="1"/>
        <n v="488.45290399999993" u="1"/>
        <n v="822.7796679999999" u="1"/>
        <n v="375.98711199999997" u="1"/>
        <n v="897.39445599999999" u="1"/>
        <n v="1187.4248080000004" u="1"/>
        <n v="733.08330399999977" u="1"/>
        <n v="788.71565199999975" u="1"/>
        <n v="858.86106399999994" u="1"/>
        <n v="534.2359439999999" u="1"/>
        <n v="1015.0829519999999" u="1"/>
        <n v="512.09126399999991" u="1"/>
        <n v="500.62757599999992" u="1"/>
        <n v="621.4526800000001" u="1"/>
        <n v="698.85005599999988" u="1"/>
        <n v="603.91847199999995" u="1"/>
        <n v="586.38426399999992" u="1"/>
        <n v="388.16178399999995" u="1"/>
        <n v="921.74379999999996" u="1"/>
        <n v="479.61082399999992" u="1"/>
        <n v="900.23680799999954" u="1"/>
        <n v="492.39116799999994" u="1"/>
        <n v="593.63613600000008" u="1"/>
        <n v="605.51090399999998" u="1"/>
        <n v="874.98830799999962" u="1"/>
        <n v="364.57684799999998" u="1"/>
        <n v="739.14117599999997" u="1"/>
        <n v="721.60696799999982" u="1"/>
        <n v="574.97399999999993" u="1"/>
        <n v="645.80202400000007" u="1"/>
        <n v="628.26781599999993" u="1"/>
        <n v="723.19939999999986" u="1"/>
        <n v="539.16096799999991" u="1"/>
        <n v="610.73360799999989" u="1"/>
        <n v="1039.4322960000002" u="1"/>
        <n v="632.79932800000006" u="1"/>
        <n v="692.66249599999981" u="1"/>
        <n v="517.01628799999992" u="1"/>
        <n v="376.75151999999997" u="1"/>
        <n v="763.49051999999995" u="1"/>
        <n v="599.32334399999991" u="1"/>
        <n v="750.48782399999993" u="1"/>
        <n v="463.81243999999998" u="1"/>
        <n v="435.69599199999999" u="1"/>
        <n v="323.23020000000002" u="1"/>
        <n v="853.94938799999943" u="1"/>
        <n v="598.56116000000009" u="1"/>
        <n v="657.14867200000003" u="1"/>
        <n v="772.40984799999967" u="1"/>
        <n v="780.33645599999988" u="1"/>
        <n v="388.92619199999996" u="1"/>
        <n v="623.67268799999988" u="1"/>
        <n v="774.83716799999991" u="1"/>
        <n v="462.84102399999989" u="1"/>
        <n v="475.98711199999997" u="1"/>
        <n v="447.87066399999998" u="1"/>
        <n v="458.45290399999993" u="1"/>
        <n v="335.40487200000001" u="1"/>
        <n v="533.78608799999995" u="1"/>
        <n v="449.31091999999995" u="1"/>
        <n v="815.18305199999986" u="1"/>
        <n v="804.68579999999986" u="1"/>
        <n v="633.62735200000009" u="1"/>
        <n v="616.09314399999994" u="1"/>
        <n v="716.31350399999974" u="1"/>
        <n v="603.48618400000009" u="1"/>
        <n v="933.91847199999995" u="1"/>
        <n v="582.09126400000002" u="1"/>
        <n v="928.64670799999953" u="1"/>
        <n v="488.16178399999995" u="1"/>
        <n v="460.04533599999996" u="1"/>
        <n v="789.1796479999997" u="1"/>
        <n v="617.68557599999997" u="1"/>
        <n v="751.31584799999996" u="1"/>
        <n v="470.62757599999992" u="1"/>
        <n v="797.00660799999946" u="1"/>
        <n v="771.75810799999954" u="1"/>
        <n v="508.41120800000004" u="1"/>
        <n v="515.74132799999995" u="1"/>
        <n v="657.97669600000006" u="1"/>
        <n v="640.44248799999991" u="1"/>
        <n v="735.37407199999984" u="1"/>
        <n v="539.46087199999999" u="1"/>
        <n v="622.90827999999988" u="1"/>
        <n v="644.97400000000005" u="1"/>
        <n v="958.26781599999993" u="1"/>
        <n v="538.71111199999996" u="1"/>
        <n v="642.03491999999994" u="1"/>
        <n v="529.56912799999998" u="1"/>
        <n v="776.61590399999989" u="1"/>
        <n v="920.65973199999939" u="1"/>
        <n v="611.49801599999989" u="1"/>
        <n v="762.66249599999992" u="1"/>
        <n v="487.33375999999993" u="1"/>
        <n v="587.01628800000003" u="1"/>
        <n v="682.32604000000003" u="1"/>
        <n v="664.79183199999989" u="1"/>
        <n v="441.6831039999999" u="1"/>
        <n v="780.92364399999974" u="1"/>
        <n v="647.25762399999985" u="1"/>
        <n v="669.32334400000002" u="1"/>
        <n v="423.23020000000002" u="1"/>
        <n v="792.51112799999987" u="1"/>
        <n v="405.69599199999999" u="1"/>
        <n v="467.7660479999999" u="1"/>
        <n v="917.97122399999955" u="1"/>
        <n v="544.385896" u="1"/>
        <n v="842.40984799999978" u="1"/>
        <n v="635.84735999999987" u="1"/>
        <n v="499.50843199999991" u="1"/>
        <n v="1143.7253080000005" u="1"/>
        <n v="453.85777599999989" u="1"/>
        <n v="516.56935199999998" u="1"/>
        <n v="693.67268799999999" u="1"/>
        <n v="859.79090799999949" u="1"/>
        <n v="435.40487200000001" u="1"/>
        <n v="478.861064" u="1"/>
        <n v="407.28842400000002" u="1"/>
        <n v="863.78608799999995" u="1"/>
        <n v="417.87066399999998" u="1"/>
        <n v="805.58133199999963" u="1"/>
        <n v="400.33645599999994" u="1"/>
        <n v="946.09314399999994" u="1"/>
        <n v="723.52131999999995" u="1"/>
        <n v="629.86024799999996" u="1"/>
        <n v="517.39445599999999" u="1"/>
        <n v="786.31350399999985" u="1"/>
        <n v="813.72530799999959" u="1"/>
        <n v="887.82370799999956" u="1"/>
        <n v="1119.1796480000005" u="1"/>
        <n v="527.91599999999994" u="1"/>
        <n v="430.04533599999996" u="1"/>
        <n v="652.6171599999999" u="1"/>
        <n v="670.15136800000005" u="1"/>
        <n v="747.54874399999983" u="1"/>
        <n v="635.08295199999986" u="1"/>
        <n v="412.51112799999993" u="1"/>
        <n v="1102.7796680000004" u="1"/>
        <n v="970.44248799999991" u="1"/>
        <n v="434.57684799999998" u="1"/>
        <n v="654.20959199999993" u="1"/>
        <n v="541.74379999999996" u="1"/>
        <n v="868.71111199999996" u="1"/>
        <n v="544.08599199999992" u="1"/>
        <n v="694.50071200000002" u="1"/>
        <n v="676.96650399999987" u="1"/>
        <n v="659.43229599999984" u="1"/>
        <n v="521.94131199999993" u="1"/>
        <n v="681.49801600000001" u="1"/>
        <n v="994.79183199999989" u="1"/>
        <n v="756.00986799999976" u="1"/>
        <n v="446.75151999999997" u="1"/>
        <n v="678.5589359999999" u="1"/>
        <n v="484.53584799999993" u="1"/>
        <n v="401.10086399999994" u="1"/>
        <n v="532.84102399999995" u="1"/>
        <n v="497.31619199999994" u="1"/>
        <n v="947.97810399999946" u="1"/>
        <n v="648.02203199999985" u="1"/>
        <n v="764.15384399999971" u="1"/>
        <n v="711.34664799999996" u="1"/>
        <n v="347.579544" u="1"/>
        <n v="803.18535199999985" u="1"/>
        <n v="554.68287999999995" u="1"/>
        <n v="705.84735999999998" u="1"/>
        <n v="847.5485319999998" u="1"/>
        <n v="549.01101599999993" u="1"/>
        <n v="458.92619199999996" u="1"/>
        <n v="1095.1830520000003" u="1"/>
        <n v="413.27553599999993" u="1"/>
        <n v="526.86633599999993" u="1"/>
        <n v="672.37137599999983" u="1"/>
        <n v="887.42480799999942" u="1"/>
        <n v="735.69599199999993" u="1"/>
        <n v="500.33645599999994" u="1"/>
        <n v="377.28842400000002" u="1"/>
        <n v="472.22000799999995" u="1"/>
        <n v="772.77966799999979" u="1"/>
        <n v="809.61082399999987" u="1"/>
        <n v="359.75421599999999" u="1"/>
        <n v="788.8115319999996" u="1"/>
        <n v="683.08330399999977" u="1"/>
        <n v="608.4112080000001" u="1"/>
        <n v="982.6171599999999" u="1"/>
        <n v="796.95550799999955" u="1"/>
        <n v="484.39467999999994" u="1"/>
        <n v="666.38426399999992" u="1"/>
        <n v="571.45267999999999" u="1"/>
        <n v="789.45315999999991" u="1"/>
        <n v="553.91847199999995" u="1"/>
        <n v="371.92888799999997" u="1"/>
        <n v="531.79135999999994" u="1"/>
        <n v="543.63613599999996" u="1"/>
        <n v="1043.4905200000003" u="1"/>
        <n v="706.67538400000001" u="1"/>
        <n v="689.14117599999986" u="1"/>
        <n v="1167.8237080000004" u="1"/>
        <n v="671.60696799999982" u="1"/>
        <n v="454.23594399999996" u="1"/>
        <n v="814.53584799999987" u="1"/>
        <n v="1006.9665039999999" u="1"/>
        <n v="489.46087199999994" u="1"/>
        <n v="613.33623200000011" u="1"/>
        <n v="595.80202399999996" u="1"/>
        <n v="690.73360799999989" u="1"/>
        <n v="578.26781599999993" u="1"/>
        <n v="591.94131200000004" u="1"/>
        <n v="826.00986799999987" u="1"/>
        <n v="660.19670399999984" u="1"/>
        <n v="511.6831039999999" u="1"/>
        <n v="360.51862399999999" u="1"/>
        <n v="731.02472799999998" u="1"/>
        <n v="713.49051999999983" u="1"/>
        <n v="748.41325199999972" u="1"/>
        <n v="566.85755199999994" u="1"/>
        <n v="718.02203199999997" u="1"/>
        <n v="549.31092000000001" u="1"/>
        <n v="834.15384399999982" u="1"/>
        <n v="447.579544" u="1"/>
        <n v="419.46309600000001" u="1"/>
        <n v="1127.5485320000005" u="1"/>
        <n v="933.94938799999943" u="1"/>
        <n v="796.31925599999988" u="1"/>
        <n v="548.56115999999997" u="1"/>
        <n v="624.68288000000007" u="1"/>
        <n v="684.54604799999981" u="1"/>
        <n v="747.87066399999992" u="1"/>
        <n v="372.69329599999998" u="1"/>
        <n v="596.86633600000005" u="1"/>
        <n v="591.20689599999992" u="1"/>
        <n v="742.37137599999994" u="1"/>
        <n v="459.75421599999999" u="1"/>
        <n v="431.63776799999999" u="1"/>
        <n v="442.22000799999995" u="1"/>
        <n v="424.68579999999992" u="1"/>
        <n v="858.81153199999972" u="1"/>
        <n v="808.71565199999986" u="1"/>
        <n v="472.69107199999991" u="1"/>
        <n v="765.18305199999975" u="1"/>
        <n v="772.22000799999989" u="1"/>
        <n v="554.23594400000002" u="1"/>
        <n v="583.62735199999997" u="1"/>
        <n v="566.09314399999994" u="1"/>
        <n v="553.48618399999998" u="1"/>
        <n v="901.45267999999999" u="1"/>
        <n v="866.95550799999967" u="1"/>
        <n v="878.64670799999942" u="1"/>
        <n v="471.92888799999997" u="1"/>
        <n v="718.850056" u="1"/>
        <n v="739.1796479999997" u="1"/>
        <n v="454.39467999999994" u="1"/>
        <n v="701.31584799999985" u="1"/>
        <n v="877.00660799999946" u="1"/>
        <n v="483.78608800000001" u="1"/>
        <n v="851.75810799999954" u="1"/>
        <n v="873.63613599999996" u="1"/>
        <n v="1019.1411759999999" u="1"/>
        <n v="601.79136000000005" u="1"/>
        <n v="851.20142399999941" u="1"/>
        <n v="625.5109040000001" u="1"/>
        <n v="607.97669599999995" u="1"/>
        <n v="702.90827999999988" u="1"/>
        <n v="590.44248799999991" u="1"/>
        <n v="925.80202399999996" u="1"/>
        <n v="609.56912799999998" u="1"/>
        <n v="743.19939999999997" u="1"/>
        <n v="559.16096800000003" u="1"/>
        <n v="726.61590399999977" u="1"/>
        <n v="537.76604799999996" u="1"/>
        <n v="579.03222399999993" u="1"/>
        <n v="730.19670399999995" u="1"/>
        <n v="471.10086399999994" u="1"/>
        <n v="632.32603999999992" u="1"/>
        <n v="727.25762399999985" u="1"/>
        <n v="425.45020799999992" u="1"/>
        <n v="614.79183199999989" u="1"/>
        <n v="730.92364399999974" u="1"/>
        <n v="818.41325199999983" u="1"/>
        <n v="636.85755200000006" u="1"/>
        <n v="1069.4531600000005" u="1"/>
        <n v="696.7207199999998" u="1"/>
        <n v="878.56115999999997" u="1"/>
        <n v="821.05390799999941" u="1"/>
        <n v="760.04533599999991" u="1"/>
        <n v="389.46309600000001" u="1"/>
        <n v="553.93603999999993" u="1"/>
        <n v="867.97122399999944" u="1"/>
        <n v="603.3815679999999" u="1"/>
        <n v="754.54604799999993" u="1"/>
      </sharedItems>
    </cacheField>
    <cacheField name="Døgngrad" numFmtId="164">
      <sharedItems containsMixedTypes="1" containsNumber="1" minValue="382.5" maxValue="896.80000000000121"/>
    </cacheField>
    <cacheField name="Milepæl" numFmtId="0">
      <sharedItems/>
    </cacheField>
    <cacheField name="Diff" numFmtId="164">
      <sharedItems containsMixedTypes="1" containsNumber="1" minValue="-31.178103999998257" maxValue="-0.730200000000024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n v="3"/>
    <x v="0"/>
    <n v="4"/>
    <n v="406.78440000000001"/>
    <n v="406.78440000000001"/>
    <s v="Innleggsdato"/>
  </r>
  <r>
    <n v="3"/>
    <x v="1"/>
    <n v="4"/>
    <n v="411.06880000000001"/>
    <n v="410.78440000000001"/>
    <s v=""/>
  </r>
  <r>
    <n v="3"/>
    <x v="2"/>
    <n v="4"/>
    <n v="415.35320000000002"/>
    <n v="414.78440000000001"/>
    <s v=""/>
  </r>
  <r>
    <n v="3"/>
    <x v="3"/>
    <n v="4"/>
    <n v="419.63760000000002"/>
    <n v="418.78440000000001"/>
    <s v=""/>
  </r>
  <r>
    <n v="4"/>
    <x v="4"/>
    <n v="4"/>
    <n v="423.92200000000003"/>
    <n v="422.78440000000001"/>
    <s v=""/>
  </r>
  <r>
    <n v="4"/>
    <x v="5"/>
    <n v="4"/>
    <n v="428.20640000000003"/>
    <n v="426.78440000000001"/>
    <s v=""/>
  </r>
  <r>
    <n v="4"/>
    <x v="6"/>
    <n v="4"/>
    <n v="432.49080000000004"/>
    <n v="430.78440000000001"/>
    <s v=""/>
  </r>
  <r>
    <n v="4"/>
    <x v="7"/>
    <n v="4"/>
    <n v="436.77520000000004"/>
    <n v="434.78440000000001"/>
    <s v=""/>
  </r>
  <r>
    <n v="4"/>
    <x v="8"/>
    <n v="4"/>
    <n v="441.05960000000005"/>
    <n v="438.78440000000001"/>
    <s v=""/>
  </r>
  <r>
    <n v="4"/>
    <x v="9"/>
    <n v="4"/>
    <n v="445.34400000000005"/>
    <n v="442.78440000000001"/>
    <s v=""/>
  </r>
  <r>
    <n v="4"/>
    <x v="10"/>
    <n v="4"/>
    <n v="449.62840000000006"/>
    <n v="446.78440000000001"/>
    <s v=""/>
  </r>
  <r>
    <n v="5"/>
    <x v="11"/>
    <n v="4"/>
    <n v="453.91280000000006"/>
    <n v="450.78440000000001"/>
    <s v=""/>
  </r>
  <r>
    <n v="5"/>
    <x v="12"/>
    <n v="4"/>
    <n v="458.19720000000007"/>
    <n v="454.78440000000001"/>
    <s v=""/>
  </r>
  <r>
    <n v="5"/>
    <x v="13"/>
    <n v="4"/>
    <n v="462.48160000000007"/>
    <n v="458.78440000000001"/>
    <s v=""/>
  </r>
  <r>
    <n v="5"/>
    <x v="14"/>
    <n v="4"/>
    <n v="466.76600000000008"/>
    <n v="462.78440000000001"/>
    <s v=""/>
  </r>
  <r>
    <n v="5"/>
    <x v="15"/>
    <n v="4"/>
    <n v="471.05040000000008"/>
    <n v="466.78440000000001"/>
    <s v=""/>
  </r>
  <r>
    <n v="5"/>
    <x v="16"/>
    <n v="4"/>
    <n v="475.33480000000009"/>
    <n v="470.78440000000001"/>
    <s v=""/>
  </r>
  <r>
    <n v="5"/>
    <x v="17"/>
    <n v="4"/>
    <n v="479.61920000000009"/>
    <n v="474.78440000000001"/>
    <s v=""/>
  </r>
  <r>
    <n v="6"/>
    <x v="18"/>
    <n v="4"/>
    <n v="483.9036000000001"/>
    <n v="478.78440000000001"/>
    <s v=""/>
  </r>
  <r>
    <n v="6"/>
    <x v="19"/>
    <n v="4"/>
    <n v="488.1880000000001"/>
    <n v="482.78440000000001"/>
    <s v=""/>
  </r>
  <r>
    <n v="6"/>
    <x v="20"/>
    <n v="4"/>
    <n v="492.47240000000011"/>
    <n v="486.78440000000001"/>
    <s v=""/>
  </r>
  <r>
    <n v="6"/>
    <x v="21"/>
    <n v="4"/>
    <n v="496.75680000000011"/>
    <n v="490.78440000000001"/>
    <s v=""/>
  </r>
  <r>
    <n v="6"/>
    <x v="22"/>
    <n v="4"/>
    <n v="501.04120000000012"/>
    <n v="494.78440000000001"/>
    <s v="Klekkestart"/>
  </r>
  <r>
    <n v="6"/>
    <x v="23"/>
    <n v="4"/>
    <n v="505.32560000000012"/>
    <n v="498.78440000000001"/>
    <s v=""/>
  </r>
  <r>
    <n v="6"/>
    <x v="24"/>
    <n v="4"/>
    <n v="509.61000000000013"/>
    <n v="502.78440000000001"/>
    <s v=""/>
  </r>
  <r>
    <n v="7"/>
    <x v="25"/>
    <n v="4"/>
    <n v="513.89440000000013"/>
    <n v="506.78440000000001"/>
    <s v=""/>
  </r>
  <r>
    <n v="7"/>
    <x v="26"/>
    <n v="4"/>
    <n v="518.17880000000014"/>
    <n v="510.78440000000001"/>
    <s v=""/>
  </r>
  <r>
    <n v="7"/>
    <x v="27"/>
    <n v="4"/>
    <n v="522.46320000000014"/>
    <n v="514.78440000000001"/>
    <s v="Klekkeslutt"/>
  </r>
  <r>
    <n v="7"/>
    <x v="28"/>
    <n v="6"/>
    <n v="528.45140000000015"/>
    <n v="520.78440000000001"/>
    <s v=""/>
  </r>
  <r>
    <n v="7"/>
    <x v="29"/>
    <n v="6"/>
    <n v="534.43960000000015"/>
    <n v="526.78440000000001"/>
    <s v=""/>
  </r>
  <r>
    <n v="7"/>
    <x v="30"/>
    <n v="6"/>
    <n v="540.42780000000016"/>
    <n v="532.78440000000001"/>
    <s v=""/>
  </r>
  <r>
    <n v="7"/>
    <x v="31"/>
    <n v="6"/>
    <n v="546.41600000000017"/>
    <n v="538.78440000000001"/>
    <s v=""/>
  </r>
  <r>
    <n v="8"/>
    <x v="32"/>
    <n v="6"/>
    <n v="552.40420000000017"/>
    <n v="544.78440000000001"/>
    <s v=""/>
  </r>
  <r>
    <n v="8"/>
    <x v="33"/>
    <n v="6"/>
    <n v="558.39240000000018"/>
    <n v="550.78440000000001"/>
    <s v=""/>
  </r>
  <r>
    <n v="8"/>
    <x v="34"/>
    <n v="6"/>
    <n v="564.38060000000019"/>
    <n v="556.78440000000001"/>
    <s v=""/>
  </r>
  <r>
    <n v="8"/>
    <x v="35"/>
    <n v="6"/>
    <n v="570.36880000000019"/>
    <n v="562.78440000000001"/>
    <s v=""/>
  </r>
  <r>
    <n v="8"/>
    <x v="36"/>
    <n v="6"/>
    <n v="576.3570000000002"/>
    <n v="568.78440000000001"/>
    <s v=""/>
  </r>
  <r>
    <n v="8"/>
    <x v="37"/>
    <n v="6"/>
    <n v="582.3452000000002"/>
    <n v="574.78440000000001"/>
    <s v=""/>
  </r>
  <r>
    <n v="8"/>
    <x v="38"/>
    <n v="6"/>
    <n v="588.33340000000021"/>
    <n v="580.78440000000001"/>
    <s v=""/>
  </r>
  <r>
    <n v="9"/>
    <x v="39"/>
    <n v="6"/>
    <n v="594.32160000000022"/>
    <n v="586.78440000000001"/>
    <s v=""/>
  </r>
  <r>
    <n v="9"/>
    <x v="40"/>
    <n v="6"/>
    <n v="600.30980000000022"/>
    <n v="592.78440000000001"/>
    <s v=""/>
  </r>
  <r>
    <n v="9"/>
    <x v="41"/>
    <n v="6"/>
    <n v="606.29800000000023"/>
    <n v="598.78440000000001"/>
    <s v=""/>
  </r>
  <r>
    <n v="9"/>
    <x v="42"/>
    <n v="6"/>
    <n v="612.28620000000024"/>
    <n v="604.78440000000001"/>
    <s v=""/>
  </r>
  <r>
    <n v="9"/>
    <x v="43"/>
    <n v="6"/>
    <n v="618.27440000000024"/>
    <n v="610.78440000000001"/>
    <s v=""/>
  </r>
  <r>
    <n v="9"/>
    <x v="44"/>
    <n v="6"/>
    <n v="624.26260000000025"/>
    <n v="616.78440000000001"/>
    <s v=""/>
  </r>
  <r>
    <n v="9"/>
    <x v="45"/>
    <n v="6"/>
    <n v="630.25080000000025"/>
    <n v="622.78440000000001"/>
    <s v=""/>
  </r>
  <r>
    <n v="10"/>
    <x v="46"/>
    <n v="6"/>
    <n v="636.23900000000026"/>
    <n v="628.78440000000001"/>
    <s v=""/>
  </r>
  <r>
    <n v="10"/>
    <x v="47"/>
    <n v="6"/>
    <n v="642.22720000000027"/>
    <n v="634.78440000000001"/>
    <s v=""/>
  </r>
  <r>
    <n v="10"/>
    <x v="48"/>
    <n v="6"/>
    <n v="648.21540000000027"/>
    <n v="640.78440000000001"/>
    <s v=""/>
  </r>
  <r>
    <n v="10"/>
    <x v="49"/>
    <n v="6"/>
    <n v="654.20360000000028"/>
    <n v="646.78440000000001"/>
    <s v=""/>
  </r>
  <r>
    <n v="10"/>
    <x v="50"/>
    <n v="6"/>
    <n v="660.19180000000028"/>
    <n v="652.78440000000001"/>
    <s v=""/>
  </r>
  <r>
    <n v="10"/>
    <x v="51"/>
    <n v="6"/>
    <n v="666.18000000000029"/>
    <n v="658.78440000000001"/>
    <s v=""/>
  </r>
  <r>
    <n v="10"/>
    <x v="52"/>
    <n v="6"/>
    <n v="672.1682000000003"/>
    <n v="664.78440000000001"/>
    <s v=""/>
  </r>
  <r>
    <n v="11"/>
    <x v="53"/>
    <n v="6"/>
    <n v="678.1564000000003"/>
    <n v="670.78440000000001"/>
    <s v=""/>
  </r>
  <r>
    <n v="11"/>
    <x v="54"/>
    <n v="6"/>
    <n v="684.14460000000031"/>
    <n v="676.78440000000001"/>
    <s v=""/>
  </r>
  <r>
    <n v="11"/>
    <x v="55"/>
    <n v="6"/>
    <n v="690.13280000000032"/>
    <n v="682.78440000000001"/>
    <s v=""/>
  </r>
  <r>
    <n v="11"/>
    <x v="56"/>
    <n v="6"/>
    <n v="696.12100000000032"/>
    <n v="688.78440000000001"/>
    <s v=""/>
  </r>
  <r>
    <n v="11"/>
    <x v="57"/>
    <n v="6"/>
    <n v="702.10920000000033"/>
    <n v="694.78440000000001"/>
    <s v=""/>
  </r>
  <r>
    <n v="11"/>
    <x v="58"/>
    <n v="6"/>
    <n v="708.09740000000033"/>
    <n v="700.78440000000001"/>
    <s v=""/>
  </r>
  <r>
    <n v="11"/>
    <x v="59"/>
    <n v="6"/>
    <n v="714.08560000000034"/>
    <n v="706.78440000000001"/>
    <s v=""/>
  </r>
  <r>
    <n v="12"/>
    <x v="60"/>
    <n v="6"/>
    <n v="720.07380000000035"/>
    <n v="712.78440000000001"/>
    <s v=""/>
  </r>
  <r>
    <n v="12"/>
    <x v="61"/>
    <n v="6"/>
    <n v="726.06200000000035"/>
    <n v="718.78440000000001"/>
    <s v=""/>
  </r>
  <r>
    <n v="12"/>
    <x v="62"/>
    <n v="6"/>
    <n v="732.05020000000036"/>
    <n v="724.78440000000001"/>
    <s v=""/>
  </r>
  <r>
    <n v="12"/>
    <x v="63"/>
    <n v="6"/>
    <n v="738.03840000000037"/>
    <n v="730.78440000000001"/>
    <s v=""/>
  </r>
  <r>
    <n v="12"/>
    <x v="64"/>
    <n v="6"/>
    <n v="744.02660000000037"/>
    <n v="736.78440000000001"/>
    <s v=""/>
  </r>
  <r>
    <n v="12"/>
    <x v="65"/>
    <n v="6"/>
    <n v="750.01480000000038"/>
    <n v="742.78440000000001"/>
    <s v=""/>
  </r>
  <r>
    <n v="12"/>
    <x v="66"/>
    <n v="6"/>
    <n v="756.00300000000038"/>
    <n v="748.78440000000001"/>
    <s v=""/>
  </r>
  <r>
    <n v="13"/>
    <x v="67"/>
    <n v="6"/>
    <n v="761.99120000000039"/>
    <n v="754.78440000000001"/>
    <s v=""/>
  </r>
  <r>
    <n v="13"/>
    <x v="68"/>
    <n v="6"/>
    <n v="767.9794000000004"/>
    <n v="760.78440000000001"/>
    <s v=""/>
  </r>
  <r>
    <n v="13"/>
    <x v="69"/>
    <n v="6"/>
    <n v="773.9676000000004"/>
    <n v="766.78440000000001"/>
    <s v=""/>
  </r>
  <r>
    <n v="13"/>
    <x v="70"/>
    <n v="6"/>
    <n v="779.95580000000041"/>
    <n v="772.78440000000001"/>
    <s v=""/>
  </r>
  <r>
    <n v="13"/>
    <x v="71"/>
    <n v="6"/>
    <n v="785.94400000000041"/>
    <n v="778.78440000000001"/>
    <s v=""/>
  </r>
  <r>
    <n v="13"/>
    <x v="72"/>
    <n v="6"/>
    <n v="791.93220000000042"/>
    <n v="784.78440000000001"/>
    <s v=""/>
  </r>
  <r>
    <n v="13"/>
    <x v="73"/>
    <n v="6"/>
    <n v="797.92040000000043"/>
    <n v="790.78440000000001"/>
    <s v=""/>
  </r>
  <r>
    <n v="14"/>
    <x v="74"/>
    <n v="6"/>
    <n v="803.90860000000043"/>
    <n v="796.78440000000001"/>
    <s v=""/>
  </r>
  <r>
    <n v="14"/>
    <x v="75"/>
    <n v="6"/>
    <n v="809.89680000000044"/>
    <n v="802.78440000000001"/>
    <s v=""/>
  </r>
  <r>
    <n v="14"/>
    <x v="76"/>
    <n v="6"/>
    <n v="815.88500000000045"/>
    <n v="808.78440000000001"/>
    <s v=""/>
  </r>
  <r>
    <n v="14"/>
    <x v="77"/>
    <n v="6"/>
    <n v="821.87320000000045"/>
    <n v="814.78440000000001"/>
    <s v=""/>
  </r>
  <r>
    <n v="14"/>
    <x v="78"/>
    <n v="6"/>
    <n v="827.86140000000046"/>
    <n v="820.78440000000001"/>
    <s v=""/>
  </r>
  <r>
    <n v="14"/>
    <x v="79"/>
    <n v="6"/>
    <n v="833.84960000000046"/>
    <n v="826.78440000000001"/>
    <s v=""/>
  </r>
  <r>
    <n v="14"/>
    <x v="80"/>
    <n v="6"/>
    <n v="839.83780000000047"/>
    <n v="832.78440000000001"/>
    <s v=""/>
  </r>
  <r>
    <n v="15"/>
    <x v="81"/>
    <n v="6"/>
    <n v="845.82600000000048"/>
    <n v="838.78440000000001"/>
    <s v=""/>
  </r>
  <r>
    <n v="15"/>
    <x v="82"/>
    <n v="6"/>
    <n v="851.81420000000048"/>
    <n v="844.78440000000001"/>
    <s v=""/>
  </r>
  <r>
    <n v="15"/>
    <x v="83"/>
    <n v="6"/>
    <n v="857.80240000000049"/>
    <n v="850.78440000000001"/>
    <s v=""/>
  </r>
  <r>
    <n v="15"/>
    <x v="84"/>
    <n v="6"/>
    <n v="863.7906000000005"/>
    <n v="856.78440000000001"/>
    <s v=""/>
  </r>
  <r>
    <n v="15"/>
    <x v="85"/>
    <n v="6"/>
    <n v="869.7788000000005"/>
    <n v="862.78440000000001"/>
    <s v=""/>
  </r>
  <r>
    <n v="15"/>
    <x v="86"/>
    <n v="6"/>
    <n v="875.76700000000051"/>
    <n v="868.78440000000001"/>
    <s v="Startfôringsvindu nedre"/>
  </r>
  <r>
    <n v="15"/>
    <x v="87"/>
    <n v="6"/>
    <n v="881.75520000000051"/>
    <n v="874.78440000000001"/>
    <s v=""/>
  </r>
  <r>
    <n v="16"/>
    <x v="88"/>
    <n v="6"/>
    <n v="887.74340000000052"/>
    <n v="880.78440000000001"/>
    <s v=""/>
  </r>
  <r>
    <n v="16"/>
    <x v="89"/>
    <n v="6"/>
    <n v="893.73160000000053"/>
    <n v="886.78440000000001"/>
    <s v=""/>
  </r>
  <r>
    <n v="16"/>
    <x v="90"/>
    <n v="6"/>
    <n v="899.71980000000053"/>
    <n v="892.78440000000001"/>
    <s v=""/>
  </r>
  <r>
    <n v="16"/>
    <x v="91"/>
    <n v="6"/>
    <n v="905.70800000000054"/>
    <n v="898.78440000000001"/>
    <s v="Startfôringsvindu øvre"/>
  </r>
  <r>
    <n v="16"/>
    <x v="92"/>
    <n v="6"/>
    <n v="911.69620000000054"/>
    <n v="904.78440000000001"/>
    <s v=""/>
  </r>
  <r>
    <n v="16"/>
    <x v="93"/>
    <n v="6"/>
    <n v="917.68440000000055"/>
    <n v="910.78440000000001"/>
    <s v=""/>
  </r>
  <r>
    <n v="16"/>
    <x v="94"/>
    <n v="6"/>
    <n v="923.67260000000056"/>
    <n v="916.78440000000001"/>
    <s v=""/>
  </r>
  <r>
    <n v="17"/>
    <x v="95"/>
    <n v="6"/>
    <n v="929.66080000000056"/>
    <n v="922.78440000000001"/>
    <s v=""/>
  </r>
  <r>
    <n v="17"/>
    <x v="96"/>
    <n v="6"/>
    <n v="935.64900000000057"/>
    <n v="928.78440000000001"/>
    <s v=""/>
  </r>
  <r>
    <n v="17"/>
    <x v="97"/>
    <n v="6"/>
    <n v="941.63720000000058"/>
    <n v="934.78440000000001"/>
    <s v=""/>
  </r>
  <r>
    <n v="17"/>
    <x v="98"/>
    <n v="6"/>
    <n v="947.62540000000058"/>
    <n v="940.78440000000001"/>
    <s v=""/>
  </r>
  <r>
    <n v="17"/>
    <x v="99"/>
    <n v="6"/>
    <n v="953.61360000000059"/>
    <n v="946.78440000000001"/>
    <s v=""/>
  </r>
  <r>
    <n v="17"/>
    <x v="100"/>
    <n v="6"/>
    <n v="959.60180000000059"/>
    <n v="952.78440000000001"/>
    <s v=""/>
  </r>
  <r>
    <n v="17"/>
    <x v="101"/>
    <n v="6"/>
    <n v="965.5900000000006"/>
    <n v="958.78440000000001"/>
    <s v=""/>
  </r>
  <r>
    <n v="18"/>
    <x v="102"/>
    <n v="6"/>
    <n v="971.57820000000061"/>
    <n v="964.78440000000001"/>
    <s v=""/>
  </r>
  <r>
    <n v="18"/>
    <x v="103"/>
    <n v="6"/>
    <n v="977.56640000000061"/>
    <n v="970.78440000000001"/>
    <s v=""/>
  </r>
  <r>
    <n v="18"/>
    <x v="104"/>
    <n v="6"/>
    <n v="983.55460000000062"/>
    <n v="976.78440000000001"/>
    <s v=""/>
  </r>
  <r>
    <n v="18"/>
    <x v="105"/>
    <n v="6"/>
    <n v="989.54280000000063"/>
    <n v="982.78440000000001"/>
    <s v=""/>
  </r>
  <r>
    <n v="18"/>
    <x v="106"/>
    <n v="6"/>
    <n v="995.53100000000063"/>
    <n v="988.78440000000001"/>
    <s v=""/>
  </r>
  <r>
    <n v="18"/>
    <x v="107"/>
    <n v="6"/>
    <n v="1001.5192000000006"/>
    <n v="994.78440000000001"/>
    <s v=""/>
  </r>
  <r>
    <n v="18"/>
    <x v="108"/>
    <n v="6"/>
    <n v="1007.5074000000006"/>
    <n v="1000.7844"/>
    <s v=""/>
  </r>
  <r>
    <n v="19"/>
    <x v="109"/>
    <n v="6"/>
    <n v="1013.4956000000006"/>
    <n v="1006.7844"/>
    <s v=""/>
  </r>
  <r>
    <n v="19"/>
    <x v="110"/>
    <n v="6"/>
    <n v="1019.4838000000007"/>
    <n v="1012.7844"/>
    <s v=""/>
  </r>
  <r>
    <n v="19"/>
    <x v="111"/>
    <n v="6"/>
    <n v="1025.4720000000007"/>
    <n v="1018.7844"/>
    <s v=""/>
  </r>
  <r>
    <n v="19"/>
    <x v="112"/>
    <n v="6"/>
    <n v="1031.4602000000007"/>
    <n v="1024.7844"/>
    <s v=""/>
  </r>
  <r>
    <n v="19"/>
    <x v="113"/>
    <n v="6"/>
    <n v="1037.4484000000007"/>
    <n v="1030.7844"/>
    <s v=""/>
  </r>
  <r>
    <n v="19"/>
    <x v="114"/>
    <n v="6"/>
    <n v="1043.4366000000007"/>
    <n v="1036.7844"/>
    <s v=""/>
  </r>
  <r>
    <n v="19"/>
    <x v="115"/>
    <n v="6"/>
    <n v="1049.4248000000007"/>
    <n v="1042.7844"/>
    <s v=""/>
  </r>
  <r>
    <n v="20"/>
    <x v="116"/>
    <n v="6"/>
    <n v="1055.4130000000007"/>
    <n v="1048.7844"/>
    <s v=""/>
  </r>
  <r>
    <n v="20"/>
    <x v="117"/>
    <n v="6"/>
    <n v="1061.4012000000007"/>
    <n v="1054.7844"/>
    <s v=""/>
  </r>
  <r>
    <n v="20"/>
    <x v="118"/>
    <n v="6"/>
    <n v="1067.3894000000007"/>
    <n v="1060.7844"/>
    <s v=""/>
  </r>
  <r>
    <n v="20"/>
    <x v="119"/>
    <n v="6"/>
    <n v="1073.3776000000007"/>
    <n v="1066.7844"/>
    <s v=""/>
  </r>
  <r>
    <n v="20"/>
    <x v="120"/>
    <n v="6"/>
    <n v="1079.3658000000007"/>
    <n v="1072.7844"/>
    <s v=""/>
  </r>
  <r>
    <n v="20"/>
    <x v="121"/>
    <n v="6"/>
    <n v="1085.3540000000007"/>
    <n v="1078.7844"/>
    <s v=""/>
  </r>
  <r>
    <n v="20"/>
    <x v="122"/>
    <n v="6"/>
    <n v="1091.3422000000007"/>
    <n v="1084.7844"/>
    <s v=""/>
  </r>
  <r>
    <n v="21"/>
    <x v="123"/>
    <n v="6"/>
    <n v="1097.3304000000007"/>
    <n v="1090.7844"/>
    <s v=""/>
  </r>
  <r>
    <n v="21"/>
    <x v="124"/>
    <n v="6"/>
    <n v="1103.3186000000007"/>
    <n v="1096.7844"/>
    <s v=""/>
  </r>
  <r>
    <n v="21"/>
    <x v="125"/>
    <n v="6"/>
    <n v="1109.3068000000007"/>
    <n v="1102.7844"/>
    <s v=""/>
  </r>
  <r>
    <n v="21"/>
    <x v="126"/>
    <n v="6"/>
    <n v="1115.2950000000008"/>
    <n v="1108.7844"/>
    <s v=""/>
  </r>
  <r>
    <n v="21"/>
    <x v="127"/>
    <n v="6"/>
    <n v="1121.2832000000008"/>
    <n v="1114.7844"/>
    <s v=""/>
  </r>
  <r>
    <n v="21"/>
    <x v="128"/>
    <n v="6"/>
    <n v="1127.2714000000008"/>
    <n v="1120.7844"/>
    <s v=""/>
  </r>
  <r>
    <n v="21"/>
    <x v="129"/>
    <n v="6"/>
    <n v="1133.2596000000008"/>
    <n v="1126.7844"/>
    <s v=""/>
  </r>
  <r>
    <n v="22"/>
    <x v="130"/>
    <n v="6"/>
    <n v="1139.2478000000008"/>
    <n v="1132.7844"/>
    <s v=""/>
  </r>
  <r>
    <n v="22"/>
    <x v="131"/>
    <n v="6"/>
    <n v="1145.2360000000008"/>
    <n v="1138.7844"/>
    <s v=""/>
  </r>
  <r>
    <n v="22"/>
    <x v="132"/>
    <n v="6"/>
    <n v="1151.2242000000008"/>
    <n v="1144.7844"/>
    <s v=""/>
  </r>
  <r>
    <n v="22"/>
    <x v="133"/>
    <n v="6"/>
    <n v="1157.2124000000008"/>
    <n v="1150.7844"/>
    <s v=""/>
  </r>
  <r>
    <n v="22"/>
    <x v="134"/>
    <n v="6"/>
    <n v="1163.2006000000008"/>
    <n v="1156.7844"/>
    <s v=""/>
  </r>
  <r>
    <n v="22"/>
    <x v="135"/>
    <n v="6"/>
    <n v="1169.1888000000008"/>
    <n v="1162.7844"/>
    <s v=""/>
  </r>
  <r>
    <n v="22"/>
    <x v="136"/>
    <n v="6"/>
    <n v="1175.1770000000008"/>
    <n v="1168.7844"/>
    <s v=""/>
  </r>
  <r>
    <n v="23"/>
    <x v="137"/>
    <n v="6"/>
    <n v="1181.1652000000008"/>
    <n v="1174.7844"/>
    <s v=""/>
  </r>
  <r>
    <n v="23"/>
    <x v="138"/>
    <n v="6"/>
    <n v="1187.1534000000008"/>
    <n v="1180.7844"/>
    <s v=""/>
  </r>
  <r>
    <n v="23"/>
    <x v="139"/>
    <n v="6"/>
    <n v="1193.1416000000008"/>
    <n v="1186.7844"/>
    <s v=""/>
  </r>
  <r>
    <n v="23"/>
    <x v="140"/>
    <n v="6"/>
    <n v="1199.1298000000008"/>
    <n v="1192.7844"/>
    <s v=""/>
  </r>
  <r>
    <n v="23"/>
    <x v="141"/>
    <n v="6"/>
    <n v="1205.1180000000008"/>
    <n v="1198.7844"/>
    <s v=""/>
  </r>
  <r>
    <n v="23"/>
    <x v="142"/>
    <n v="6"/>
    <n v="1211.1062000000009"/>
    <n v="1204.7844"/>
    <s v=""/>
  </r>
  <r>
    <n v="23"/>
    <x v="143"/>
    <n v="6"/>
    <n v="1217.0944000000009"/>
    <n v="1210.7844"/>
    <s v=""/>
  </r>
  <r>
    <n v="24"/>
    <x v="144"/>
    <n v="6"/>
    <n v="1223.0826000000009"/>
    <n v="1216.7844"/>
    <s v=""/>
  </r>
  <r>
    <n v="24"/>
    <x v="145"/>
    <n v="6"/>
    <n v="1229.0708000000009"/>
    <n v="1222.7844"/>
    <s v=""/>
  </r>
  <r>
    <n v="24"/>
    <x v="146"/>
    <n v="6"/>
    <n v="1235.0590000000009"/>
    <n v="1228.7844"/>
    <s v=""/>
  </r>
  <r>
    <n v="24"/>
    <x v="147"/>
    <n v="6"/>
    <n v="1241.0472000000009"/>
    <n v="1234.7844"/>
    <s v=""/>
  </r>
  <r>
    <n v="24"/>
    <x v="148"/>
    <n v="6"/>
    <n v="1247.0354000000009"/>
    <n v="1240.7844"/>
    <s v=""/>
  </r>
  <r>
    <n v="24"/>
    <x v="149"/>
    <n v="6"/>
    <n v="1253.0236000000009"/>
    <n v="1246.7844"/>
    <s v=""/>
  </r>
  <r>
    <n v="24"/>
    <x v="150"/>
    <n v="6"/>
    <n v="1259.0118000000009"/>
    <n v="1252.7844"/>
    <s v=""/>
  </r>
  <r>
    <n v="25"/>
    <x v="151"/>
    <n v="6"/>
    <n v="1265.0000000000009"/>
    <n v="1258.7844"/>
    <s v=""/>
  </r>
  <r>
    <n v="25"/>
    <x v="152"/>
    <n v="6"/>
    <n v="1270.9882000000009"/>
    <n v="1264.7844"/>
    <s v=""/>
  </r>
  <r>
    <n v="25"/>
    <x v="153"/>
    <n v="6"/>
    <n v="1276.9764000000009"/>
    <n v="1270.7844"/>
    <s v=""/>
  </r>
  <r>
    <n v="25"/>
    <x v="154"/>
    <n v="6"/>
    <n v="1282.9646000000009"/>
    <n v="1276.7844"/>
    <s v=""/>
  </r>
  <r>
    <n v="25"/>
    <x v="155"/>
    <n v="6"/>
    <n v="1288.9528000000009"/>
    <n v="1282.7844"/>
    <s v=""/>
  </r>
  <r>
    <n v="25"/>
    <x v="156"/>
    <n v="6"/>
    <n v="1294.9410000000009"/>
    <n v="1288.7844"/>
    <s v=""/>
  </r>
  <r>
    <n v="25"/>
    <x v="157"/>
    <n v="6"/>
    <n v="1300.9292000000009"/>
    <n v="1294.7844"/>
    <s v=""/>
  </r>
  <r>
    <n v="26"/>
    <x v="158"/>
    <n v="6"/>
    <n v="1306.917400000001"/>
    <n v="1300.7844"/>
    <s v=""/>
  </r>
  <r>
    <n v="26"/>
    <x v="159"/>
    <n v="6"/>
    <n v="1312.905600000001"/>
    <n v="1306.7844"/>
    <s v=""/>
  </r>
  <r>
    <n v="26"/>
    <x v="160"/>
    <n v="6"/>
    <n v="1318.893800000001"/>
    <n v="1312.7844"/>
    <s v=""/>
  </r>
  <r>
    <n v="26"/>
    <x v="161"/>
    <n v="6"/>
    <n v="1324.882000000001"/>
    <n v="1318.7844"/>
    <s v=""/>
  </r>
  <r>
    <n v="26"/>
    <x v="162"/>
    <n v="6"/>
    <n v="1330.870200000001"/>
    <n v="1324.7844"/>
    <s v=""/>
  </r>
  <r>
    <n v="26"/>
    <x v="163"/>
    <n v="6"/>
    <n v="1336.858400000001"/>
    <n v="1330.7844"/>
    <s v=""/>
  </r>
  <r>
    <n v="26"/>
    <x v="164"/>
    <n v="6"/>
    <n v="1342.846600000001"/>
    <n v="1336.7844"/>
    <s v=""/>
  </r>
  <r>
    <n v="27"/>
    <x v="165"/>
    <n v="6"/>
    <n v="1348.834800000001"/>
    <n v="1342.7844"/>
    <s v=""/>
  </r>
  <r>
    <n v="27"/>
    <x v="166"/>
    <n v="6"/>
    <n v="1354.823000000001"/>
    <n v="1348.7844"/>
    <s v=""/>
  </r>
  <r>
    <n v="27"/>
    <x v="167"/>
    <n v="6"/>
    <n v="1360.811200000001"/>
    <n v="1354.7844"/>
    <s v=""/>
  </r>
  <r>
    <n v="27"/>
    <x v="168"/>
    <n v="6"/>
    <n v="1366.799400000001"/>
    <n v="1360.7844"/>
    <s v=""/>
  </r>
  <r>
    <n v="27"/>
    <x v="169"/>
    <n v="6"/>
    <n v="1372.787600000001"/>
    <n v="1366.7844"/>
    <s v=""/>
  </r>
  <r>
    <n v="27"/>
    <x v="170"/>
    <n v="6"/>
    <n v="1378.775800000001"/>
    <n v="1372.7844"/>
    <s v=""/>
  </r>
  <r>
    <n v="27"/>
    <x v="171"/>
    <n v="6"/>
    <n v="1384.764000000001"/>
    <n v="1378.7844"/>
    <s v=""/>
  </r>
  <r>
    <n v="28"/>
    <x v="172"/>
    <n v="6"/>
    <n v="1390.752200000001"/>
    <n v="1384.7844"/>
    <s v=""/>
  </r>
  <r>
    <n v="28"/>
    <x v="173"/>
    <n v="6"/>
    <n v="1396.740400000001"/>
    <n v="1390.7844"/>
    <s v=""/>
  </r>
  <r>
    <n v="28"/>
    <x v="174"/>
    <n v="6"/>
    <n v="1402.7286000000011"/>
    <n v="1396.7844"/>
    <s v=""/>
  </r>
  <r>
    <n v="28"/>
    <x v="175"/>
    <n v="6"/>
    <n v="1408.7168000000011"/>
    <n v="1402.7844"/>
    <s v=""/>
  </r>
  <r>
    <n v="28"/>
    <x v="176"/>
    <n v="6"/>
    <n v="1414.7050000000011"/>
    <n v="1408.7844"/>
    <s v=""/>
  </r>
  <r>
    <n v="28"/>
    <x v="177"/>
    <n v="6"/>
    <n v="1420.6932000000011"/>
    <n v="1414.7844"/>
    <s v=""/>
  </r>
  <r>
    <n v="28"/>
    <x v="178"/>
    <n v="6"/>
    <n v="1426.6814000000011"/>
    <n v="1420.7844"/>
    <s v=""/>
  </r>
  <r>
    <n v="29"/>
    <x v="179"/>
    <n v="6"/>
    <n v="1432.6696000000011"/>
    <n v="1426.7844"/>
    <s v=""/>
  </r>
  <r>
    <n v="29"/>
    <x v="180"/>
    <n v="6"/>
    <n v="1438.6578000000011"/>
    <n v="1432.7844"/>
    <s v=""/>
  </r>
  <r>
    <n v="29"/>
    <x v="181"/>
    <n v="6"/>
    <n v="1444.6460000000011"/>
    <n v="1438.7844"/>
    <s v=""/>
  </r>
  <r>
    <n v="29"/>
    <x v="182"/>
    <n v="6"/>
    <n v="1450.6342000000011"/>
    <n v="1444.7844"/>
    <s v=""/>
  </r>
  <r>
    <n v="29"/>
    <x v="183"/>
    <n v="6"/>
    <n v="1456.6224000000011"/>
    <n v="1450.7844"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n v="44"/>
    <x v="0"/>
    <s v="Torsdag"/>
    <n v="3.7"/>
    <n v="4.0582240000000001"/>
    <x v="0"/>
    <n v="382.5"/>
    <s v="Innleggsdato"/>
    <n v="-0.73020000000002483"/>
  </r>
  <r>
    <n v="44"/>
    <x v="1"/>
    <s v="Fredag"/>
    <n v="3.7"/>
    <n v="4.0582240000000001"/>
    <x v="1"/>
    <n v="386.2"/>
    <s v=""/>
    <n v="-1.0884240000000318"/>
  </r>
  <r>
    <n v="44"/>
    <x v="2"/>
    <s v="Lørdag"/>
    <n v="3.7"/>
    <n v="4.0582240000000001"/>
    <x v="2"/>
    <n v="389.9"/>
    <s v=""/>
    <n v="-1.4466480000000388"/>
  </r>
  <r>
    <n v="44"/>
    <x v="3"/>
    <s v="Søndag"/>
    <n v="3.7"/>
    <n v="4.0582240000000001"/>
    <x v="3"/>
    <n v="393.59999999999997"/>
    <s v=""/>
    <n v="-1.8048720000000458"/>
  </r>
  <r>
    <n v="45"/>
    <x v="4"/>
    <s v="Mandag"/>
    <n v="3.7"/>
    <n v="4.0582240000000001"/>
    <x v="4"/>
    <n v="397.29999999999995"/>
    <s v=""/>
    <n v="-2.1630960000000528"/>
  </r>
  <r>
    <n v="45"/>
    <x v="5"/>
    <s v="Tirsdag"/>
    <n v="3.7"/>
    <n v="4.0582240000000001"/>
    <x v="5"/>
    <n v="400.99999999999994"/>
    <s v=""/>
    <n v="-2.5213200000000597"/>
  </r>
  <r>
    <n v="45"/>
    <x v="6"/>
    <s v="Onsdag"/>
    <n v="3.7"/>
    <n v="4.0582240000000001"/>
    <x v="6"/>
    <n v="404.69999999999993"/>
    <s v=""/>
    <n v="-2.8795440000000667"/>
  </r>
  <r>
    <n v="45"/>
    <x v="7"/>
    <s v="Torsdag"/>
    <n v="3.7"/>
    <n v="4.0582240000000001"/>
    <x v="7"/>
    <n v="408.39999999999992"/>
    <s v=""/>
    <n v="-3.2377680000000737"/>
  </r>
  <r>
    <n v="45"/>
    <x v="8"/>
    <s v="Fredag"/>
    <n v="3.7"/>
    <n v="4.0582240000000001"/>
    <x v="8"/>
    <n v="412.09999999999991"/>
    <s v=""/>
    <n v="-3.5959920000000807"/>
  </r>
  <r>
    <n v="45"/>
    <x v="9"/>
    <s v="Lørdag"/>
    <n v="3.7"/>
    <n v="4.0582240000000001"/>
    <x v="9"/>
    <n v="415.7999999999999"/>
    <s v=""/>
    <n v="-3.9542160000000877"/>
  </r>
  <r>
    <n v="45"/>
    <x v="10"/>
    <s v="Søndag"/>
    <n v="3.7"/>
    <n v="4.0582240000000001"/>
    <x v="10"/>
    <n v="419.49999999999989"/>
    <s v=""/>
    <n v="-4.3124400000000946"/>
  </r>
  <r>
    <n v="46"/>
    <x v="11"/>
    <s v="Mandag"/>
    <n v="3.7"/>
    <n v="4.0582240000000001"/>
    <x v="11"/>
    <n v="423.19999999999987"/>
    <s v=""/>
    <n v="-4.6706640000001016"/>
  </r>
  <r>
    <n v="46"/>
    <x v="12"/>
    <s v="Tirsdag"/>
    <n v="3.7"/>
    <n v="4.0582240000000001"/>
    <x v="12"/>
    <n v="426.89999999999986"/>
    <s v=""/>
    <n v="-5.0288880000001086"/>
  </r>
  <r>
    <n v="46"/>
    <x v="13"/>
    <s v="Onsdag"/>
    <n v="3.7"/>
    <n v="4.0582240000000001"/>
    <x v="13"/>
    <n v="430.59999999999985"/>
    <s v=""/>
    <n v="-5.3871120000001156"/>
  </r>
  <r>
    <n v="46"/>
    <x v="14"/>
    <s v="Torsdag"/>
    <n v="3.7"/>
    <n v="4.0582240000000001"/>
    <x v="14"/>
    <n v="434.29999999999984"/>
    <s v=""/>
    <n v="-5.7453360000001226"/>
  </r>
  <r>
    <n v="46"/>
    <x v="15"/>
    <s v="Fredag"/>
    <n v="3.7"/>
    <n v="4.0582240000000001"/>
    <x v="15"/>
    <n v="437.99999999999983"/>
    <s v=""/>
    <n v="-6.1035600000001295"/>
  </r>
  <r>
    <n v="46"/>
    <x v="16"/>
    <s v="Lørdag"/>
    <n v="3.7"/>
    <n v="4.0582240000000001"/>
    <x v="16"/>
    <n v="441.69999999999982"/>
    <s v=""/>
    <n v="-6.4617840000001365"/>
  </r>
  <r>
    <n v="46"/>
    <x v="17"/>
    <s v="Søndag"/>
    <n v="3.7"/>
    <n v="4.0582240000000001"/>
    <x v="17"/>
    <n v="445.39999999999981"/>
    <s v=""/>
    <n v="-6.8200080000001435"/>
  </r>
  <r>
    <n v="47"/>
    <x v="18"/>
    <s v="Mandag"/>
    <n v="3.7"/>
    <n v="4.0582240000000001"/>
    <x v="18"/>
    <n v="449.0999999999998"/>
    <s v=""/>
    <n v="-7.1782320000001505"/>
  </r>
  <r>
    <n v="47"/>
    <x v="19"/>
    <s v="Tirsdag"/>
    <n v="3.7"/>
    <n v="4.0582240000000001"/>
    <x v="19"/>
    <n v="452.79999999999978"/>
    <s v=""/>
    <n v="-7.5364560000001575"/>
  </r>
  <r>
    <n v="47"/>
    <x v="20"/>
    <s v="Onsdag"/>
    <n v="3.7"/>
    <n v="4.0582240000000001"/>
    <x v="20"/>
    <n v="456.49999999999977"/>
    <s v=""/>
    <n v="-7.8946800000001645"/>
  </r>
  <r>
    <n v="47"/>
    <x v="21"/>
    <s v="Torsdag"/>
    <n v="3.7"/>
    <n v="4.0582240000000001"/>
    <x v="21"/>
    <n v="460.19999999999976"/>
    <s v=""/>
    <n v="-8.2529040000001714"/>
  </r>
  <r>
    <n v="47"/>
    <x v="22"/>
    <s v="Fredag"/>
    <n v="3.7"/>
    <n v="4.0582240000000001"/>
    <x v="22"/>
    <n v="463.89999999999975"/>
    <s v=""/>
    <n v="-8.6111280000001784"/>
  </r>
  <r>
    <n v="47"/>
    <x v="23"/>
    <s v="Lørdag"/>
    <n v="3.7"/>
    <n v="4.0582240000000001"/>
    <x v="23"/>
    <n v="467.59999999999974"/>
    <s v=""/>
    <n v="-8.9693520000001854"/>
  </r>
  <r>
    <n v="47"/>
    <x v="24"/>
    <s v="Søndag"/>
    <n v="3.7"/>
    <n v="4.0582240000000001"/>
    <x v="24"/>
    <n v="471.29999999999973"/>
    <s v=""/>
    <n v="-9.3275760000001924"/>
  </r>
  <r>
    <n v="48"/>
    <x v="25"/>
    <s v="Mandag"/>
    <n v="3.7"/>
    <n v="4.0582240000000001"/>
    <x v="25"/>
    <n v="474.99999999999972"/>
    <s v=""/>
    <n v="-9.6858000000001994"/>
  </r>
  <r>
    <n v="48"/>
    <x v="26"/>
    <s v="Tirsdag"/>
    <n v="4.8"/>
    <n v="4.9250239999999996"/>
    <x v="26"/>
    <n v="479.79999999999973"/>
    <s v=""/>
    <n v="-9.8108240000001956"/>
  </r>
  <r>
    <n v="48"/>
    <x v="27"/>
    <s v="Onsdag"/>
    <n v="4.8"/>
    <n v="4.9250239999999996"/>
    <x v="27"/>
    <n v="484.59999999999974"/>
    <s v=""/>
    <n v="-9.9358480000001919"/>
  </r>
  <r>
    <n v="48"/>
    <x v="28"/>
    <s v="Torsdag"/>
    <n v="4.8"/>
    <n v="4.9250239999999996"/>
    <x v="28"/>
    <n v="489.39999999999975"/>
    <s v="Klekkestart"/>
    <n v="-10.060872000000188"/>
  </r>
  <r>
    <n v="48"/>
    <x v="29"/>
    <s v="Fredag"/>
    <n v="4.8"/>
    <n v="4.9250239999999996"/>
    <x v="29"/>
    <n v="494.19999999999976"/>
    <s v=""/>
    <n v="-10.185896000000184"/>
  </r>
  <r>
    <n v="48"/>
    <x v="30"/>
    <s v="Lørdag"/>
    <n v="4.8"/>
    <n v="4.9250239999999996"/>
    <x v="30"/>
    <n v="498.99999999999977"/>
    <s v=""/>
    <n v="-10.310920000000181"/>
  </r>
  <r>
    <n v="48"/>
    <x v="31"/>
    <s v="Søndag"/>
    <n v="4.8"/>
    <n v="4.9250239999999996"/>
    <x v="31"/>
    <n v="503.79999999999978"/>
    <s v=""/>
    <n v="-10.43594400000012"/>
  </r>
  <r>
    <n v="49"/>
    <x v="32"/>
    <s v="Mandag"/>
    <n v="4.8"/>
    <n v="4.9250239999999996"/>
    <x v="32"/>
    <n v="508.5999999999998"/>
    <s v="Klekkeslutt"/>
    <n v="-10.560968000000116"/>
  </r>
  <r>
    <n v="49"/>
    <x v="33"/>
    <s v="Tirsdag"/>
    <n v="4.8"/>
    <n v="4.9250239999999996"/>
    <x v="33"/>
    <n v="513.39999999999975"/>
    <s v=""/>
    <n v="-10.685992000000169"/>
  </r>
  <r>
    <n v="49"/>
    <x v="34"/>
    <s v="Onsdag"/>
    <n v="4.8"/>
    <n v="4.9250239999999996"/>
    <x v="34"/>
    <n v="518.1999999999997"/>
    <s v=""/>
    <n v="-10.811016000000222"/>
  </r>
  <r>
    <n v="49"/>
    <x v="35"/>
    <s v="Torsdag"/>
    <n v="4.8"/>
    <n v="4.9250239999999996"/>
    <x v="35"/>
    <n v="522.99999999999966"/>
    <s v=""/>
    <n v="-10.936040000000276"/>
  </r>
  <r>
    <n v="49"/>
    <x v="36"/>
    <s v="Fredag"/>
    <n v="4.8"/>
    <n v="4.9250239999999996"/>
    <x v="36"/>
    <n v="527.79999999999961"/>
    <s v=""/>
    <n v="-11.061064000000329"/>
  </r>
  <r>
    <n v="49"/>
    <x v="37"/>
    <s v="Lørdag"/>
    <n v="4.8"/>
    <n v="4.9250239999999996"/>
    <x v="37"/>
    <n v="532.59999999999957"/>
    <s v=""/>
    <n v="-11.186088000000382"/>
  </r>
  <r>
    <n v="49"/>
    <x v="38"/>
    <s v="Søndag"/>
    <n v="4.8"/>
    <n v="4.9250239999999996"/>
    <x v="38"/>
    <n v="537.39999999999952"/>
    <s v=""/>
    <n v="-11.311112000000435"/>
  </r>
  <r>
    <n v="50"/>
    <x v="39"/>
    <s v="Mandag"/>
    <n v="4.8"/>
    <n v="4.9250239999999996"/>
    <x v="39"/>
    <n v="542.19999999999948"/>
    <s v=""/>
    <n v="-11.436136000000488"/>
  </r>
  <r>
    <n v="50"/>
    <x v="40"/>
    <s v="Tirsdag"/>
    <n v="4.8"/>
    <n v="4.9250239999999996"/>
    <x v="40"/>
    <n v="546.99999999999943"/>
    <s v=""/>
    <n v="-11.561160000000541"/>
  </r>
  <r>
    <n v="50"/>
    <x v="41"/>
    <s v="Onsdag"/>
    <n v="4.8"/>
    <n v="4.9250239999999996"/>
    <x v="41"/>
    <n v="551.79999999999939"/>
    <s v=""/>
    <n v="-11.686184000000594"/>
  </r>
  <r>
    <n v="50"/>
    <x v="42"/>
    <s v="Torsdag"/>
    <n v="4.8"/>
    <n v="4.9250239999999996"/>
    <x v="42"/>
    <n v="556.59999999999934"/>
    <s v=""/>
    <n v="-11.811208000000647"/>
  </r>
  <r>
    <n v="50"/>
    <x v="43"/>
    <s v="Fredag"/>
    <n v="4.8"/>
    <n v="4.9250239999999996"/>
    <x v="43"/>
    <n v="561.3999999999993"/>
    <s v=""/>
    <n v="-11.9362320000007"/>
  </r>
  <r>
    <n v="50"/>
    <x v="44"/>
    <s v="Lørdag"/>
    <n v="3.7"/>
    <n v="4.0582240000000001"/>
    <x v="44"/>
    <n v="565.09999999999934"/>
    <s v=""/>
    <n v="-12.29445600000065"/>
  </r>
  <r>
    <n v="50"/>
    <x v="45"/>
    <s v="Søndag"/>
    <n v="3.7"/>
    <n v="4.0582240000000001"/>
    <x v="45"/>
    <n v="568.79999999999939"/>
    <s v=""/>
    <n v="-12.652680000000601"/>
  </r>
  <r>
    <n v="51"/>
    <x v="46"/>
    <s v="Mandag"/>
    <n v="3.7"/>
    <n v="4.0582240000000001"/>
    <x v="46"/>
    <n v="572.49999999999943"/>
    <s v=""/>
    <n v="-13.010904000000551"/>
  </r>
  <r>
    <n v="51"/>
    <x v="47"/>
    <s v="Tirsdag"/>
    <n v="3.7"/>
    <n v="4.0582240000000001"/>
    <x v="47"/>
    <n v="576.19999999999948"/>
    <s v=""/>
    <n v="-13.369128000000501"/>
  </r>
  <r>
    <n v="51"/>
    <x v="48"/>
    <s v="Onsdag"/>
    <n v="3.7"/>
    <n v="4.0582240000000001"/>
    <x v="48"/>
    <n v="579.89999999999952"/>
    <s v=""/>
    <n v="-13.727352000000451"/>
  </r>
  <r>
    <n v="51"/>
    <x v="49"/>
    <s v="Torsdag"/>
    <n v="3.7"/>
    <n v="4.0582240000000001"/>
    <x v="49"/>
    <n v="583.59999999999957"/>
    <s v=""/>
    <n v="-14.085576000000401"/>
  </r>
  <r>
    <n v="51"/>
    <x v="50"/>
    <s v="Fredag"/>
    <n v="3.7"/>
    <n v="4.0582240000000001"/>
    <x v="50"/>
    <n v="587.29999999999961"/>
    <s v=""/>
    <n v="-14.443800000000351"/>
  </r>
  <r>
    <n v="51"/>
    <x v="51"/>
    <s v="Lørdag"/>
    <n v="3.7"/>
    <n v="4.0582240000000001"/>
    <x v="51"/>
    <n v="590.99999999999966"/>
    <s v=""/>
    <n v="-14.802024000000301"/>
  </r>
  <r>
    <n v="51"/>
    <x v="52"/>
    <s v="Søndag"/>
    <n v="3.7"/>
    <n v="4.0582240000000001"/>
    <x v="52"/>
    <n v="594.6999999999997"/>
    <s v=""/>
    <n v="-15.160248000000252"/>
  </r>
  <r>
    <n v="52"/>
    <x v="53"/>
    <s v="Mandag"/>
    <n v="3.7"/>
    <n v="4.0582240000000001"/>
    <x v="53"/>
    <n v="598.39999999999975"/>
    <s v=""/>
    <n v="-15.518472000000202"/>
  </r>
  <r>
    <n v="52"/>
    <x v="54"/>
    <s v="Tirsdag"/>
    <n v="3.7"/>
    <n v="4.0582240000000001"/>
    <x v="54"/>
    <n v="602.0999999999998"/>
    <s v=""/>
    <n v="-15.876696000000152"/>
  </r>
  <r>
    <n v="52"/>
    <x v="55"/>
    <s v="Onsdag"/>
    <n v="3.7"/>
    <n v="4.0582240000000001"/>
    <x v="55"/>
    <n v="605.79999999999984"/>
    <s v=""/>
    <n v="-16.234920000000102"/>
  </r>
  <r>
    <n v="52"/>
    <x v="56"/>
    <s v="Torsdag"/>
    <n v="3.7"/>
    <n v="4.0582240000000001"/>
    <x v="56"/>
    <n v="609.49999999999989"/>
    <s v=""/>
    <n v="-16.593144000000052"/>
  </r>
  <r>
    <n v="52"/>
    <x v="57"/>
    <s v="Fredag"/>
    <n v="3.7"/>
    <n v="4.0582240000000001"/>
    <x v="57"/>
    <n v="613.19999999999993"/>
    <s v=""/>
    <n v="-16.951368000000002"/>
  </r>
  <r>
    <n v="52"/>
    <x v="58"/>
    <s v="Lørdag"/>
    <n v="3.7"/>
    <n v="4.0582240000000001"/>
    <x v="58"/>
    <n v="616.9"/>
    <s v=""/>
    <n v="-17.309591999999952"/>
  </r>
  <r>
    <n v="52"/>
    <x v="59"/>
    <s v="Søndag"/>
    <n v="3.7"/>
    <n v="4.0582240000000001"/>
    <x v="59"/>
    <n v="620.6"/>
    <s v=""/>
    <n v="-17.667815999999902"/>
  </r>
  <r>
    <n v="1"/>
    <x v="60"/>
    <s v="Mandag"/>
    <n v="3.7"/>
    <n v="4.0582240000000001"/>
    <x v="60"/>
    <n v="624.30000000000007"/>
    <s v=""/>
    <n v="-18.026039999999853"/>
  </r>
  <r>
    <n v="1"/>
    <x v="61"/>
    <s v="Tirsdag"/>
    <n v="3.7"/>
    <n v="4.0582240000000001"/>
    <x v="61"/>
    <n v="628.00000000000011"/>
    <s v=""/>
    <n v="-18.384263999999803"/>
  </r>
  <r>
    <n v="1"/>
    <x v="62"/>
    <s v="Onsdag"/>
    <n v="3.7"/>
    <n v="4.0582240000000001"/>
    <x v="62"/>
    <n v="631.70000000000016"/>
    <s v=""/>
    <n v="-18.742487999999753"/>
  </r>
  <r>
    <n v="1"/>
    <x v="63"/>
    <s v="Torsdag"/>
    <n v="3.7"/>
    <n v="4.0582240000000001"/>
    <x v="63"/>
    <n v="635.4000000000002"/>
    <s v=""/>
    <n v="-19.100711999999703"/>
  </r>
  <r>
    <n v="1"/>
    <x v="64"/>
    <s v="Fredag"/>
    <n v="3.7"/>
    <n v="4.0582240000000001"/>
    <x v="64"/>
    <n v="639.10000000000025"/>
    <s v=""/>
    <n v="-19.458935999999653"/>
  </r>
  <r>
    <n v="1"/>
    <x v="65"/>
    <s v="Lørdag"/>
    <n v="3.7"/>
    <n v="4.0582240000000001"/>
    <x v="65"/>
    <n v="642.8000000000003"/>
    <s v=""/>
    <n v="-19.817159999999603"/>
  </r>
  <r>
    <n v="1"/>
    <x v="66"/>
    <s v="Søndag"/>
    <n v="3.7"/>
    <n v="4.0582240000000001"/>
    <x v="66"/>
    <n v="646.50000000000034"/>
    <s v=""/>
    <n v="-20.175383999999553"/>
  </r>
  <r>
    <n v="2"/>
    <x v="67"/>
    <s v="Mandag"/>
    <n v="3.7"/>
    <n v="4.0582240000000001"/>
    <x v="67"/>
    <n v="650.20000000000039"/>
    <s v=""/>
    <n v="-20.533607999999504"/>
  </r>
  <r>
    <n v="2"/>
    <x v="68"/>
    <s v="Tirsdag"/>
    <n v="3.7"/>
    <n v="4.0582240000000001"/>
    <x v="68"/>
    <n v="653.90000000000043"/>
    <s v=""/>
    <n v="-20.891831999999454"/>
  </r>
  <r>
    <n v="2"/>
    <x v="69"/>
    <s v="Onsdag"/>
    <n v="3.7"/>
    <n v="4.0582240000000001"/>
    <x v="69"/>
    <n v="657.60000000000048"/>
    <s v=""/>
    <n v="-21.250055999999404"/>
  </r>
  <r>
    <n v="2"/>
    <x v="70"/>
    <s v="Torsdag"/>
    <n v="3.7"/>
    <n v="4.0582240000000001"/>
    <x v="70"/>
    <n v="661.30000000000052"/>
    <s v=""/>
    <n v="-21.608279999999354"/>
  </r>
  <r>
    <n v="2"/>
    <x v="71"/>
    <s v="Fredag"/>
    <n v="3.7"/>
    <n v="4.0582240000000001"/>
    <x v="71"/>
    <n v="665.00000000000057"/>
    <s v=""/>
    <n v="-21.966503999999304"/>
  </r>
  <r>
    <n v="2"/>
    <x v="72"/>
    <s v="Lørdag"/>
    <n v="3.7"/>
    <n v="4.0582240000000001"/>
    <x v="72"/>
    <n v="668.70000000000061"/>
    <s v=""/>
    <n v="-22.324727999999254"/>
  </r>
  <r>
    <n v="2"/>
    <x v="73"/>
    <s v="Søndag"/>
    <n v="3.7"/>
    <n v="4.0582240000000001"/>
    <x v="73"/>
    <n v="672.40000000000066"/>
    <s v=""/>
    <n v="-22.682951999999204"/>
  </r>
  <r>
    <n v="3"/>
    <x v="74"/>
    <s v="Mandag"/>
    <n v="3.7"/>
    <n v="4.0582240000000001"/>
    <x v="74"/>
    <n v="676.1000000000007"/>
    <s v=""/>
    <n v="-23.041175999999155"/>
  </r>
  <r>
    <n v="3"/>
    <x v="75"/>
    <s v="Tirsdag"/>
    <n v="3.7"/>
    <n v="4.0582240000000001"/>
    <x v="75"/>
    <n v="679.80000000000075"/>
    <s v=""/>
    <n v="-23.399399999999105"/>
  </r>
  <r>
    <n v="3"/>
    <x v="76"/>
    <s v="Onsdag"/>
    <n v="3.7"/>
    <n v="4.0582240000000001"/>
    <x v="76"/>
    <n v="683.5000000000008"/>
    <s v=""/>
    <n v="-23.757623999999055"/>
  </r>
  <r>
    <n v="3"/>
    <x v="77"/>
    <s v="Torsdag"/>
    <n v="3.7"/>
    <n v="4.0582240000000001"/>
    <x v="77"/>
    <n v="687.20000000000084"/>
    <s v=""/>
    <n v="-24.115847999999005"/>
  </r>
  <r>
    <n v="3"/>
    <x v="78"/>
    <s v="Fredag"/>
    <n v="3.7"/>
    <n v="4.0582240000000001"/>
    <x v="78"/>
    <n v="690.90000000000089"/>
    <s v=""/>
    <n v="-24.474071999998955"/>
  </r>
  <r>
    <n v="3"/>
    <x v="79"/>
    <s v="Lørdag"/>
    <n v="3.7"/>
    <n v="4.0582240000000001"/>
    <x v="79"/>
    <n v="694.60000000000093"/>
    <s v=""/>
    <n v="-24.832295999998905"/>
  </r>
  <r>
    <n v="3"/>
    <x v="80"/>
    <s v="Søndag"/>
    <n v="3.7"/>
    <n v="4.0582240000000001"/>
    <x v="80"/>
    <n v="698.30000000000098"/>
    <s v=""/>
    <n v="-25.190519999998855"/>
  </r>
  <r>
    <n v="4"/>
    <x v="81"/>
    <s v="Mandag"/>
    <n v="3.7"/>
    <n v="4.0582240000000001"/>
    <x v="81"/>
    <n v="702.00000000000102"/>
    <s v=""/>
    <n v="-25.548743999998806"/>
  </r>
  <r>
    <n v="4"/>
    <x v="82"/>
    <s v="Tirsdag"/>
    <n v="3.7"/>
    <n v="4.0582240000000001"/>
    <x v="82"/>
    <n v="705.70000000000107"/>
    <s v=""/>
    <n v="-25.906967999998756"/>
  </r>
  <r>
    <n v="4"/>
    <x v="83"/>
    <s v="Onsdag"/>
    <n v="4.9000000000000004"/>
    <n v="5.0089360000000003"/>
    <x v="83"/>
    <n v="710.60000000000105"/>
    <s v=""/>
    <n v="-26.015903999998727"/>
  </r>
  <r>
    <n v="4"/>
    <x v="84"/>
    <s v="Torsdag"/>
    <n v="6.5"/>
    <n v="6.4674000000000005"/>
    <x v="84"/>
    <n v="717.10000000000105"/>
    <s v=""/>
    <n v="-25.983303999998725"/>
  </r>
  <r>
    <n v="4"/>
    <x v="85"/>
    <s v="Fredag"/>
    <n v="6.4"/>
    <n v="6.3698560000000004"/>
    <x v="85"/>
    <n v="723.50000000000102"/>
    <s v=""/>
    <n v="-25.953159999998775"/>
  </r>
  <r>
    <n v="4"/>
    <x v="86"/>
    <s v="Lørdag"/>
    <n v="6.9"/>
    <n v="6.8660960000000006"/>
    <x v="86"/>
    <n v="730.400000000001"/>
    <s v=""/>
    <n v="-25.919255999998768"/>
  </r>
  <r>
    <n v="4"/>
    <x v="87"/>
    <s v="Søndag"/>
    <n v="6.9"/>
    <n v="6.8660960000000006"/>
    <x v="87"/>
    <n v="737.30000000000098"/>
    <s v=""/>
    <n v="-25.885351999998761"/>
  </r>
  <r>
    <n v="5"/>
    <x v="88"/>
    <s v="Mandag"/>
    <n v="5.5"/>
    <n v="5.5303000000000004"/>
    <x v="88"/>
    <n v="742.80000000000098"/>
    <s v=""/>
    <n v="-25.915651999998772"/>
  </r>
  <r>
    <n v="5"/>
    <x v="89"/>
    <s v="Tirsdag"/>
    <n v="6.5"/>
    <n v="6.4674000000000005"/>
    <x v="89"/>
    <n v="749.30000000000098"/>
    <s v=""/>
    <n v="-25.88305199999877"/>
  </r>
  <r>
    <n v="5"/>
    <x v="90"/>
    <s v="Onsdag"/>
    <n v="7.6"/>
    <n v="7.5966159999999991"/>
    <x v="90"/>
    <n v="756.900000000001"/>
    <s v=""/>
    <n v="-25.879667999998787"/>
  </r>
  <r>
    <n v="5"/>
    <x v="91"/>
    <s v="Torsdag"/>
    <n v="8.1"/>
    <n v="8.1439759999999985"/>
    <x v="91"/>
    <n v="765.00000000000102"/>
    <s v=""/>
    <n v="-25.923643999998717"/>
  </r>
  <r>
    <n v="5"/>
    <x v="92"/>
    <s v="Fredag"/>
    <n v="8.1999999999999993"/>
    <n v="8.256003999999999"/>
    <x v="92"/>
    <n v="773.20000000000107"/>
    <s v=""/>
    <n v="-25.979647999998633"/>
  </r>
  <r>
    <n v="5"/>
    <x v="93"/>
    <s v="Lørdag"/>
    <n v="8.3000000000000007"/>
    <n v="8.3688840000000013"/>
    <x v="93"/>
    <n v="781.50000000000102"/>
    <s v=""/>
    <n v="-26.048531999998659"/>
  </r>
  <r>
    <n v="5"/>
    <x v="94"/>
    <s v="Søndag"/>
    <n v="8"/>
    <n v="8.0327999999999999"/>
    <x v="94"/>
    <n v="789.50000000000102"/>
    <s v=""/>
    <n v="-26.081331999998611"/>
  </r>
  <r>
    <n v="6"/>
    <x v="95"/>
    <s v="Mandag"/>
    <n v="8.1"/>
    <n v="8.1439759999999985"/>
    <x v="95"/>
    <n v="797.60000000000105"/>
    <s v=""/>
    <n v="-26.12530799999854"/>
  </r>
  <r>
    <n v="6"/>
    <x v="96"/>
    <s v="Tirsdag"/>
    <n v="8"/>
    <n v="8.0327999999999999"/>
    <x v="96"/>
    <n v="805.60000000000105"/>
    <s v=""/>
    <n v="-26.158107999998492"/>
  </r>
  <r>
    <n v="6"/>
    <x v="97"/>
    <s v="Onsdag"/>
    <n v="8"/>
    <n v="8.0327999999999999"/>
    <x v="97"/>
    <n v="813.60000000000105"/>
    <s v=""/>
    <n v="-26.190907999998444"/>
  </r>
  <r>
    <n v="6"/>
    <x v="98"/>
    <s v="Torsdag"/>
    <n v="8"/>
    <n v="8.0327999999999999"/>
    <x v="98"/>
    <n v="821.60000000000105"/>
    <s v=""/>
    <n v="-26.223707999998396"/>
  </r>
  <r>
    <n v="6"/>
    <x v="99"/>
    <s v="Fredag"/>
    <n v="9"/>
    <n v="9.1829000000000001"/>
    <x v="99"/>
    <n v="830.60000000000105"/>
    <s v="Startfôringsvindu nedre"/>
    <n v="-26.406607999998414"/>
  </r>
  <r>
    <n v="6"/>
    <x v="100"/>
    <s v="Lørdag"/>
    <n v="10"/>
    <n v="10.418200000000001"/>
    <x v="100"/>
    <n v="840.60000000000105"/>
    <s v=""/>
    <n v="-26.82480799999837"/>
  </r>
  <r>
    <n v="6"/>
    <x v="101"/>
    <s v="Søndag"/>
    <n v="10.1"/>
    <n v="10.546415999999999"/>
    <x v="101"/>
    <n v="850.70000000000107"/>
    <s v=""/>
    <n v="-27.271223999998369"/>
  </r>
  <r>
    <n v="7"/>
    <x v="102"/>
    <s v="Mandag"/>
    <n v="10.199999999999999"/>
    <n v="10.675484000000001"/>
    <x v="102"/>
    <n v="860.90000000000111"/>
    <s v=""/>
    <n v="-27.746707999998307"/>
  </r>
  <r>
    <n v="7"/>
    <x v="103"/>
    <s v="Tirsdag"/>
    <n v="11.2"/>
    <n v="12.013024"/>
    <x v="103"/>
    <n v="872.10000000000116"/>
    <s v="Startfôringsvindu øvre"/>
    <n v="-28.559731999998235"/>
  </r>
  <r>
    <n v="7"/>
    <x v="104"/>
    <s v="Onsdag"/>
    <n v="12.1"/>
    <n v="13.289656000000001"/>
    <x v="104"/>
    <n v="884.20000000000118"/>
    <s v=""/>
    <n v="-29.749387999998248"/>
  </r>
  <r>
    <n v="7"/>
    <x v="105"/>
    <s v="Torsdag"/>
    <n v="12.6"/>
    <n v="14.028715999999999"/>
    <x v="105"/>
    <n v="896.80000000000121"/>
    <s v=""/>
    <n v="-31.178103999998257"/>
  </r>
  <r>
    <n v="7"/>
    <x v="106"/>
    <s v="Fredag"/>
    <m/>
    <s v=""/>
    <x v="106"/>
    <s v=""/>
    <s v=""/>
    <s v=""/>
  </r>
  <r>
    <n v="7"/>
    <x v="107"/>
    <s v="Lørdag"/>
    <m/>
    <s v=""/>
    <x v="106"/>
    <s v=""/>
    <s v=""/>
    <s v=""/>
  </r>
  <r>
    <n v="7"/>
    <x v="108"/>
    <s v="Søndag"/>
    <m/>
    <s v=""/>
    <x v="106"/>
    <s v=""/>
    <s v=""/>
    <s v=""/>
  </r>
  <r>
    <n v="8"/>
    <x v="109"/>
    <s v="Mandag"/>
    <m/>
    <s v=""/>
    <x v="106"/>
    <s v=""/>
    <s v=""/>
    <s v=""/>
  </r>
  <r>
    <n v="8"/>
    <x v="110"/>
    <s v="Tirsdag"/>
    <m/>
    <s v=""/>
    <x v="106"/>
    <s v=""/>
    <s v=""/>
    <s v=""/>
  </r>
  <r>
    <n v="8"/>
    <x v="111"/>
    <s v="Onsdag"/>
    <m/>
    <s v=""/>
    <x v="106"/>
    <s v=""/>
    <s v=""/>
    <s v=""/>
  </r>
  <r>
    <n v="8"/>
    <x v="112"/>
    <s v="Torsdag"/>
    <m/>
    <s v=""/>
    <x v="106"/>
    <s v=""/>
    <s v=""/>
    <s v=""/>
  </r>
  <r>
    <n v="8"/>
    <x v="113"/>
    <s v="Fredag"/>
    <m/>
    <s v=""/>
    <x v="106"/>
    <s v=""/>
    <s v=""/>
    <s v=""/>
  </r>
  <r>
    <n v="8"/>
    <x v="114"/>
    <s v="Lørdag"/>
    <m/>
    <s v=""/>
    <x v="106"/>
    <s v=""/>
    <s v=""/>
    <s v=""/>
  </r>
  <r>
    <n v="8"/>
    <x v="115"/>
    <s v="Søndag"/>
    <m/>
    <s v=""/>
    <x v="106"/>
    <s v=""/>
    <s v=""/>
    <s v=""/>
  </r>
  <r>
    <n v="9"/>
    <x v="116"/>
    <s v="Mandag"/>
    <m/>
    <s v=""/>
    <x v="106"/>
    <s v=""/>
    <s v=""/>
    <s v=""/>
  </r>
  <r>
    <n v="9"/>
    <x v="117"/>
    <s v="Tirsdag"/>
    <m/>
    <s v=""/>
    <x v="106"/>
    <s v=""/>
    <s v=""/>
    <s v=""/>
  </r>
  <r>
    <n v="9"/>
    <x v="118"/>
    <s v="Onsdag"/>
    <m/>
    <s v=""/>
    <x v="106"/>
    <s v=""/>
    <s v=""/>
    <s v=""/>
  </r>
  <r>
    <n v="9"/>
    <x v="119"/>
    <s v="Torsdag"/>
    <m/>
    <s v=""/>
    <x v="106"/>
    <s v=""/>
    <s v=""/>
    <s v=""/>
  </r>
  <r>
    <n v="9"/>
    <x v="120"/>
    <s v="Fredag"/>
    <m/>
    <s v=""/>
    <x v="106"/>
    <s v=""/>
    <s v=""/>
    <s v=""/>
  </r>
  <r>
    <n v="9"/>
    <x v="121"/>
    <s v="Lørdag"/>
    <m/>
    <s v=""/>
    <x v="106"/>
    <s v=""/>
    <s v=""/>
    <s v=""/>
  </r>
  <r>
    <n v="9"/>
    <x v="122"/>
    <s v="Søndag"/>
    <m/>
    <s v=""/>
    <x v="106"/>
    <s v=""/>
    <s v=""/>
    <s v=""/>
  </r>
  <r>
    <n v="10"/>
    <x v="123"/>
    <s v="Mandag"/>
    <m/>
    <s v=""/>
    <x v="106"/>
    <s v=""/>
    <s v=""/>
    <s v=""/>
  </r>
  <r>
    <n v="10"/>
    <x v="124"/>
    <s v="Tirsdag"/>
    <m/>
    <s v=""/>
    <x v="106"/>
    <s v=""/>
    <s v=""/>
    <s v=""/>
  </r>
  <r>
    <n v="10"/>
    <x v="125"/>
    <s v="Onsdag"/>
    <m/>
    <s v=""/>
    <x v="106"/>
    <s v=""/>
    <s v=""/>
    <s v=""/>
  </r>
  <r>
    <n v="10"/>
    <x v="126"/>
    <s v="Torsdag"/>
    <m/>
    <s v=""/>
    <x v="106"/>
    <s v=""/>
    <s v=""/>
    <s v=""/>
  </r>
  <r>
    <n v="10"/>
    <x v="127"/>
    <s v="Fredag"/>
    <m/>
    <s v=""/>
    <x v="106"/>
    <s v=""/>
    <s v=""/>
    <s v=""/>
  </r>
  <r>
    <n v="10"/>
    <x v="128"/>
    <s v="Lørdag"/>
    <m/>
    <s v=""/>
    <x v="106"/>
    <s v=""/>
    <s v=""/>
    <s v=""/>
  </r>
  <r>
    <n v="10"/>
    <x v="129"/>
    <s v="Søndag"/>
    <m/>
    <s v=""/>
    <x v="106"/>
    <s v=""/>
    <s v=""/>
    <s v=""/>
  </r>
  <r>
    <n v="11"/>
    <x v="130"/>
    <s v="Mandag"/>
    <m/>
    <s v=""/>
    <x v="106"/>
    <s v=""/>
    <s v=""/>
    <s v=""/>
  </r>
  <r>
    <n v="11"/>
    <x v="131"/>
    <s v="Tirsdag"/>
    <m/>
    <s v=""/>
    <x v="106"/>
    <s v=""/>
    <s v=""/>
    <s v=""/>
  </r>
  <r>
    <n v="11"/>
    <x v="132"/>
    <s v="Onsdag"/>
    <m/>
    <s v=""/>
    <x v="106"/>
    <s v=""/>
    <s v=""/>
    <s v=""/>
  </r>
  <r>
    <n v="11"/>
    <x v="133"/>
    <s v="Torsdag"/>
    <m/>
    <s v=""/>
    <x v="106"/>
    <s v=""/>
    <s v=""/>
    <s v=""/>
  </r>
  <r>
    <n v="11"/>
    <x v="134"/>
    <s v="Fredag"/>
    <m/>
    <s v=""/>
    <x v="106"/>
    <s v=""/>
    <s v=""/>
    <s v=""/>
  </r>
  <r>
    <n v="11"/>
    <x v="135"/>
    <s v="Lørdag"/>
    <m/>
    <s v=""/>
    <x v="106"/>
    <s v=""/>
    <s v=""/>
    <s v=""/>
  </r>
  <r>
    <n v="11"/>
    <x v="136"/>
    <s v="Søndag"/>
    <m/>
    <s v=""/>
    <x v="106"/>
    <s v=""/>
    <s v=""/>
    <s v=""/>
  </r>
  <r>
    <n v="12"/>
    <x v="137"/>
    <s v="Mandag"/>
    <m/>
    <s v=""/>
    <x v="106"/>
    <s v=""/>
    <s v=""/>
    <s v=""/>
  </r>
  <r>
    <n v="12"/>
    <x v="138"/>
    <s v="Tirsdag"/>
    <m/>
    <s v=""/>
    <x v="106"/>
    <s v=""/>
    <s v=""/>
    <s v=""/>
  </r>
  <r>
    <n v="12"/>
    <x v="139"/>
    <s v="Onsdag"/>
    <m/>
    <s v=""/>
    <x v="106"/>
    <s v=""/>
    <s v=""/>
    <s v=""/>
  </r>
  <r>
    <n v="12"/>
    <x v="140"/>
    <s v="Torsdag"/>
    <m/>
    <s v=""/>
    <x v="106"/>
    <s v=""/>
    <s v=""/>
    <s v=""/>
  </r>
  <r>
    <n v="12"/>
    <x v="141"/>
    <s v="Fredag"/>
    <m/>
    <s v=""/>
    <x v="106"/>
    <s v=""/>
    <s v=""/>
    <s v=""/>
  </r>
  <r>
    <n v="12"/>
    <x v="142"/>
    <s v="Lørdag"/>
    <m/>
    <s v=""/>
    <x v="106"/>
    <s v=""/>
    <s v=""/>
    <s v=""/>
  </r>
  <r>
    <n v="12"/>
    <x v="143"/>
    <s v="Søndag"/>
    <m/>
    <s v=""/>
    <x v="106"/>
    <s v=""/>
    <s v=""/>
    <s v=""/>
  </r>
  <r>
    <n v="13"/>
    <x v="144"/>
    <s v="Mandag"/>
    <m/>
    <s v=""/>
    <x v="106"/>
    <s v=""/>
    <s v=""/>
    <s v=""/>
  </r>
  <r>
    <n v="13"/>
    <x v="145"/>
    <s v="Tirsdag"/>
    <m/>
    <s v=""/>
    <x v="106"/>
    <s v=""/>
    <s v=""/>
    <s v=""/>
  </r>
  <r>
    <n v="13"/>
    <x v="146"/>
    <s v="Onsdag"/>
    <m/>
    <s v=""/>
    <x v="106"/>
    <s v=""/>
    <s v=""/>
    <s v=""/>
  </r>
  <r>
    <n v="13"/>
    <x v="147"/>
    <s v="Torsdag"/>
    <m/>
    <s v=""/>
    <x v="106"/>
    <s v=""/>
    <s v=""/>
    <s v=""/>
  </r>
  <r>
    <n v="13"/>
    <x v="148"/>
    <s v="Fredag"/>
    <m/>
    <s v=""/>
    <x v="106"/>
    <s v=""/>
    <s v=""/>
    <s v=""/>
  </r>
  <r>
    <n v="13"/>
    <x v="149"/>
    <s v="Lørdag"/>
    <m/>
    <s v=""/>
    <x v="106"/>
    <s v=""/>
    <s v=""/>
    <s v=""/>
  </r>
  <r>
    <n v="13"/>
    <x v="150"/>
    <s v="Søndag"/>
    <m/>
    <s v=""/>
    <x v="106"/>
    <s v=""/>
    <s v=""/>
    <s v=""/>
  </r>
  <r>
    <n v="14"/>
    <x v="151"/>
    <s v="Mandag"/>
    <m/>
    <s v=""/>
    <x v="106"/>
    <s v=""/>
    <s v=""/>
    <s v=""/>
  </r>
  <r>
    <n v="14"/>
    <x v="152"/>
    <s v="Tirsdag"/>
    <m/>
    <s v=""/>
    <x v="106"/>
    <s v=""/>
    <s v=""/>
    <s v=""/>
  </r>
  <r>
    <n v="14"/>
    <x v="153"/>
    <s v="Onsdag"/>
    <m/>
    <s v=""/>
    <x v="106"/>
    <s v=""/>
    <s v=""/>
    <s v=""/>
  </r>
  <r>
    <n v="14"/>
    <x v="154"/>
    <s v="Torsdag"/>
    <m/>
    <s v=""/>
    <x v="106"/>
    <s v=""/>
    <s v=""/>
    <s v=""/>
  </r>
  <r>
    <n v="14"/>
    <x v="155"/>
    <s v="Fredag"/>
    <m/>
    <s v=""/>
    <x v="106"/>
    <s v=""/>
    <s v=""/>
    <s v=""/>
  </r>
  <r>
    <n v="14"/>
    <x v="156"/>
    <s v="Lørdag"/>
    <m/>
    <s v=""/>
    <x v="106"/>
    <s v=""/>
    <s v=""/>
    <s v=""/>
  </r>
  <r>
    <n v="14"/>
    <x v="157"/>
    <s v="Søndag"/>
    <m/>
    <s v=""/>
    <x v="106"/>
    <s v=""/>
    <s v=""/>
    <s v=""/>
  </r>
  <r>
    <n v="15"/>
    <x v="158"/>
    <s v="Mandag"/>
    <m/>
    <s v=""/>
    <x v="106"/>
    <s v=""/>
    <s v=""/>
    <s v=""/>
  </r>
  <r>
    <n v="15"/>
    <x v="159"/>
    <s v="Tirsdag"/>
    <m/>
    <s v=""/>
    <x v="106"/>
    <s v=""/>
    <s v=""/>
    <s v=""/>
  </r>
  <r>
    <n v="15"/>
    <x v="160"/>
    <s v="Onsdag"/>
    <m/>
    <s v=""/>
    <x v="106"/>
    <s v=""/>
    <s v=""/>
    <s v=""/>
  </r>
  <r>
    <n v="15"/>
    <x v="161"/>
    <s v="Torsdag"/>
    <m/>
    <s v=""/>
    <x v="106"/>
    <s v=""/>
    <s v=""/>
    <s v=""/>
  </r>
  <r>
    <n v="15"/>
    <x v="162"/>
    <s v="Fredag"/>
    <m/>
    <s v=""/>
    <x v="106"/>
    <s v=""/>
    <s v=""/>
    <s v=""/>
  </r>
  <r>
    <n v="15"/>
    <x v="163"/>
    <s v="Lørdag"/>
    <m/>
    <s v=""/>
    <x v="106"/>
    <s v=""/>
    <s v=""/>
    <s v=""/>
  </r>
  <r>
    <n v="15"/>
    <x v="164"/>
    <s v="Søndag"/>
    <m/>
    <s v=""/>
    <x v="106"/>
    <s v=""/>
    <s v=""/>
    <s v=""/>
  </r>
  <r>
    <n v="16"/>
    <x v="165"/>
    <s v="Mandag"/>
    <m/>
    <s v=""/>
    <x v="106"/>
    <s v=""/>
    <s v=""/>
    <s v=""/>
  </r>
  <r>
    <n v="16"/>
    <x v="166"/>
    <s v="Tirsdag"/>
    <m/>
    <s v=""/>
    <x v="106"/>
    <s v=""/>
    <s v=""/>
    <s v=""/>
  </r>
  <r>
    <n v="16"/>
    <x v="167"/>
    <s v="Onsdag"/>
    <m/>
    <s v=""/>
    <x v="106"/>
    <s v=""/>
    <s v=""/>
    <s v=""/>
  </r>
  <r>
    <n v="16"/>
    <x v="168"/>
    <s v="Torsdag"/>
    <m/>
    <s v=""/>
    <x v="106"/>
    <s v=""/>
    <s v=""/>
    <s v=""/>
  </r>
  <r>
    <n v="16"/>
    <x v="169"/>
    <s v="Fredag"/>
    <m/>
    <s v=""/>
    <x v="106"/>
    <s v=""/>
    <s v=""/>
    <s v=""/>
  </r>
  <r>
    <n v="16"/>
    <x v="170"/>
    <s v="Lørdag"/>
    <m/>
    <s v=""/>
    <x v="106"/>
    <s v=""/>
    <s v=""/>
    <s v=""/>
  </r>
  <r>
    <n v="16"/>
    <x v="171"/>
    <s v="Søndag"/>
    <m/>
    <s v=""/>
    <x v="106"/>
    <s v=""/>
    <s v=""/>
    <s v=""/>
  </r>
  <r>
    <n v="17"/>
    <x v="172"/>
    <s v="Mandag"/>
    <m/>
    <s v=""/>
    <x v="106"/>
    <s v=""/>
    <s v=""/>
    <s v=""/>
  </r>
  <r>
    <n v="17"/>
    <x v="173"/>
    <s v="Tirsdag"/>
    <m/>
    <s v=""/>
    <x v="106"/>
    <s v=""/>
    <s v=""/>
    <s v=""/>
  </r>
  <r>
    <n v="17"/>
    <x v="174"/>
    <s v="Onsdag"/>
    <m/>
    <s v=""/>
    <x v="106"/>
    <s v=""/>
    <s v=""/>
    <s v=""/>
  </r>
  <r>
    <n v="17"/>
    <x v="175"/>
    <s v="Torsdag"/>
    <m/>
    <s v=""/>
    <x v="106"/>
    <s v=""/>
    <s v=""/>
    <s v=""/>
  </r>
  <r>
    <n v="17"/>
    <x v="176"/>
    <s v="Fredag"/>
    <m/>
    <s v=""/>
    <x v="106"/>
    <s v=""/>
    <s v=""/>
    <s v=""/>
  </r>
  <r>
    <n v="17"/>
    <x v="177"/>
    <s v="Lørdag"/>
    <m/>
    <s v=""/>
    <x v="106"/>
    <s v=""/>
    <s v=""/>
    <s v=""/>
  </r>
  <r>
    <n v="17"/>
    <x v="178"/>
    <s v="Søndag"/>
    <m/>
    <s v=""/>
    <x v="106"/>
    <s v=""/>
    <s v=""/>
    <s v=""/>
  </r>
  <r>
    <n v="18"/>
    <x v="179"/>
    <s v="Mandag"/>
    <m/>
    <s v=""/>
    <x v="106"/>
    <s v=""/>
    <s v=""/>
    <s v=""/>
  </r>
  <r>
    <n v="18"/>
    <x v="180"/>
    <s v="Tirsdag"/>
    <m/>
    <s v=""/>
    <x v="106"/>
    <s v=""/>
    <s v=""/>
    <s v=""/>
  </r>
  <r>
    <n v="18"/>
    <x v="181"/>
    <s v="Onsdag"/>
    <m/>
    <s v=""/>
    <x v="106"/>
    <s v=""/>
    <s v=""/>
    <s v=""/>
  </r>
  <r>
    <n v="18"/>
    <x v="182"/>
    <s v="Torsdag"/>
    <m/>
    <s v=""/>
    <x v="106"/>
    <s v=""/>
    <s v=""/>
    <s v=""/>
  </r>
  <r>
    <n v="18"/>
    <x v="183"/>
    <s v="Fredag"/>
    <m/>
    <s v=""/>
    <x v="106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3C796-704C-4F5C-B61A-BF526D1550A8}" name="Pivottabell1" cacheId="9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5">
  <location ref="A3:D110" firstHeaderRow="0" firstDataRow="1" firstDataCol="1" rowPageCount="1" colPageCount="1"/>
  <pivotFields count="9">
    <pivotField numFmtId="49" showAll="0"/>
    <pivotField axis="axisRow" numFmtId="14" showAll="0" measureFilter="1" sortType="ascending">
      <items count="3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279"/>
        <item m="1" x="355"/>
        <item m="1" x="252"/>
        <item m="1" x="327"/>
        <item m="1" x="224"/>
        <item m="1" x="300"/>
        <item m="1" x="196"/>
        <item m="1" x="272"/>
        <item m="1" x="347"/>
        <item m="1" x="244"/>
        <item m="1" x="319"/>
        <item m="1" x="216"/>
        <item m="1" x="292"/>
        <item m="1" x="188"/>
        <item m="1" x="264"/>
        <item m="1" x="339"/>
        <item m="1" x="236"/>
        <item m="1" x="311"/>
        <item m="1" x="208"/>
        <item m="1" x="284"/>
        <item m="1" x="360"/>
        <item m="1" x="257"/>
        <item m="1" x="332"/>
        <item m="1" x="229"/>
        <item m="1" x="305"/>
        <item m="1" x="201"/>
        <item m="1" x="242"/>
        <item m="1" x="317"/>
        <item m="1" x="214"/>
        <item m="1" x="290"/>
        <item m="1" x="186"/>
        <item m="1" x="262"/>
        <item m="1" x="337"/>
        <item m="1" x="234"/>
        <item m="1" x="310"/>
        <item m="1" x="206"/>
        <item m="1" x="282"/>
        <item m="1" x="358"/>
        <item m="1" x="255"/>
        <item m="1" x="330"/>
        <item m="1" x="227"/>
        <item m="1" x="303"/>
        <item m="1" x="199"/>
        <item m="1" x="275"/>
        <item m="1" x="350"/>
        <item m="1" x="247"/>
        <item m="1" x="322"/>
        <item m="1" x="219"/>
        <item m="1" x="295"/>
        <item m="1" x="191"/>
        <item m="1" x="267"/>
        <item m="1" x="342"/>
        <item m="1" x="239"/>
        <item m="1" x="314"/>
        <item m="1" x="211"/>
        <item m="1" x="287"/>
        <item m="1" x="225"/>
        <item m="1" x="301"/>
        <item m="1" x="197"/>
        <item m="1" x="273"/>
        <item m="1" x="348"/>
        <item m="1" x="245"/>
        <item m="1" x="320"/>
        <item m="1" x="217"/>
        <item m="1" x="293"/>
        <item m="1" x="189"/>
        <item m="1" x="265"/>
        <item m="1" x="340"/>
        <item m="1" x="237"/>
        <item m="1" x="312"/>
        <item m="1" x="209"/>
        <item m="1" x="285"/>
        <item m="1" x="361"/>
        <item m="1" x="258"/>
        <item m="1" x="333"/>
        <item m="1" x="230"/>
        <item m="1" x="306"/>
        <item m="1" x="202"/>
        <item m="1" x="277"/>
        <item m="1" x="353"/>
        <item m="1" x="250"/>
        <item m="1" x="325"/>
        <item m="1" x="222"/>
        <item m="1" x="298"/>
        <item m="1" x="194"/>
        <item m="1" x="270"/>
        <item m="1" x="345"/>
        <item m="1" x="207"/>
        <item m="1" x="283"/>
        <item m="1" x="359"/>
        <item m="1" x="256"/>
        <item m="1" x="331"/>
        <item m="1" x="228"/>
        <item m="1" x="304"/>
        <item m="1" x="200"/>
        <item m="1" x="276"/>
        <item m="1" x="351"/>
        <item m="1" x="248"/>
        <item m="1" x="323"/>
        <item m="1" x="220"/>
        <item m="1" x="296"/>
        <item m="1" x="192"/>
        <item m="1" x="268"/>
        <item m="1" x="343"/>
        <item m="1" x="240"/>
        <item m="1" x="315"/>
        <item m="1" x="212"/>
        <item m="1" x="288"/>
        <item m="1" x="184"/>
        <item m="1" x="260"/>
        <item m="1" x="335"/>
        <item m="1" x="232"/>
        <item m="1" x="308"/>
        <item m="1" x="204"/>
        <item m="1" x="280"/>
        <item m="1" x="356"/>
        <item m="1" x="253"/>
        <item m="1" x="328"/>
        <item m="1" x="190"/>
        <item m="1" x="266"/>
        <item m="1" x="341"/>
        <item m="1" x="238"/>
        <item m="1" x="313"/>
        <item m="1" x="210"/>
        <item m="1" x="286"/>
        <item m="1" x="362"/>
        <item m="1" x="259"/>
        <item m="1" x="334"/>
        <item m="1" x="231"/>
        <item m="1" x="307"/>
        <item m="1" x="203"/>
        <item m="1" x="278"/>
        <item m="1" x="354"/>
        <item m="1" x="251"/>
        <item m="1" x="326"/>
        <item m="1" x="223"/>
        <item m="1" x="299"/>
        <item m="1" x="195"/>
        <item m="1" x="271"/>
        <item m="1" x="346"/>
        <item m="1" x="243"/>
        <item m="1" x="318"/>
        <item m="1" x="215"/>
        <item m="1" x="291"/>
        <item m="1" x="187"/>
        <item m="1" x="263"/>
        <item m="1" x="338"/>
        <item m="1" x="235"/>
        <item m="1" x="352"/>
        <item m="1" x="249"/>
        <item m="1" x="324"/>
        <item m="1" x="221"/>
        <item m="1" x="297"/>
        <item m="1" x="193"/>
        <item m="1" x="269"/>
        <item m="1" x="344"/>
        <item m="1" x="241"/>
        <item m="1" x="316"/>
        <item m="1" x="213"/>
        <item m="1" x="289"/>
        <item m="1" x="185"/>
        <item m="1" x="261"/>
        <item m="1" x="336"/>
        <item m="1" x="233"/>
        <item m="1" x="309"/>
        <item m="1" x="205"/>
        <item m="1" x="281"/>
        <item m="1" x="357"/>
        <item m="1" x="254"/>
        <item m="1" x="329"/>
        <item m="1" x="226"/>
        <item m="1" x="302"/>
        <item m="1" x="198"/>
        <item m="1" x="274"/>
        <item m="1" x="349"/>
        <item m="1" x="246"/>
        <item m="1" x="321"/>
        <item m="1" x="218"/>
        <item m="1" x="294"/>
        <item t="default"/>
      </items>
    </pivotField>
    <pivotField numFmtId="2" showAll="0"/>
    <pivotField dataField="1" numFmtId="2" showAll="0"/>
    <pivotField showAll="0"/>
    <pivotField axis="axisPage" dataField="1" multipleItemSelectionAllowed="1" showAll="0">
      <items count="850">
        <item m="1" x="211"/>
        <item m="1" x="677"/>
        <item m="1" x="490"/>
        <item m="1" x="226"/>
        <item m="1" x="779"/>
        <item m="1" x="501"/>
        <item m="1" x="328"/>
        <item m="1" x="792"/>
        <item m="1" x="603"/>
        <item m="1" x="340"/>
        <item m="1" x="154"/>
        <item m="1" x="615"/>
        <item m="1" x="353"/>
        <item m="1" x="170"/>
        <item m="1" x="630"/>
        <item m="1" x="456"/>
        <item m="1" x="181"/>
        <item m="1" x="736"/>
        <item m="1" x="466"/>
        <item m="1" x="285"/>
        <item m="1" x="745"/>
        <item m="1" x="561"/>
        <item m="1" x="298"/>
        <item m="1" x="114"/>
        <item m="1" x="572"/>
        <item m="1" x="405"/>
        <item m="1" x="521"/>
        <item m="1" x="312"/>
        <item m="1" x="429"/>
        <item m="1" x="449"/>
        <item m="1" x="544"/>
        <item m="1" x="569"/>
        <item m="1" x="592"/>
        <item m="1" x="703"/>
        <item m="1" x="726"/>
        <item m="1" x="845"/>
        <item m="1" x="122"/>
        <item m="1" x="230"/>
        <item m="1" x="253"/>
        <item m="1" x="360"/>
        <item m="1" x="392"/>
        <item m="1" x="414"/>
        <item m="1" x="508"/>
        <item m="1" x="531"/>
        <item m="1" x="120"/>
        <item m="1" x="354"/>
        <item m="1" x="583"/>
        <item m="1" x="824"/>
        <item m="1" x="412"/>
        <item m="1" x="632"/>
        <item m="1" x="136"/>
        <item m="1" x="370"/>
        <item m="1" x="684"/>
        <item m="1" x="183"/>
        <item m="1" x="428"/>
        <item m="1" x="647"/>
        <item m="1" x="233"/>
        <item m="1" x="467"/>
        <item m="1" x="700"/>
        <item m="1" x="198"/>
        <item m="1" x="441"/>
        <item m="1" x="746"/>
        <item m="1" x="249"/>
        <item m="1" x="478"/>
        <item m="1" x="712"/>
        <item m="1" x="299"/>
        <item m="1" x="526"/>
        <item m="1" x="764"/>
        <item m="1" x="262"/>
        <item m="1" x="574"/>
        <item m="1" x="821"/>
        <item m="1" x="315"/>
        <item m="1" x="538"/>
        <item m="1" x="127"/>
        <item m="1" x="363"/>
        <item m="1" x="591"/>
        <item m="1" x="833"/>
        <item m="1" x="420"/>
        <item m="1" x="641"/>
        <item m="1" x="141"/>
        <item m="1" x="383"/>
        <item m="1" x="694"/>
        <item m="1" x="192"/>
        <item m="1" x="436"/>
        <item m="1" x="175"/>
        <item m="1" x="517"/>
        <item m="1" x="551"/>
        <item m="1" x="493"/>
        <item m="1" x="567"/>
        <item m="1" x="411"/>
        <item m="1" x="341"/>
        <item m="1" x="263"/>
        <item m="1" x="238"/>
        <item m="1" x="495"/>
        <item m="1" x="286"/>
        <item m="1" x="294"/>
        <item m="1" x="814"/>
        <item m="1" x="674"/>
        <item m="1" x="462"/>
        <item m="1" x="812"/>
        <item m="1" x="732"/>
        <item m="1" x="448"/>
        <item m="1" x="416"/>
        <item m="1" x="650"/>
        <item m="1" x="781"/>
        <item m="1" x="717"/>
        <item x="106"/>
        <item m="1" x="270"/>
        <item m="1" x="735"/>
        <item m="1" x="549"/>
        <item m="1" x="284"/>
        <item m="1" x="844"/>
        <item m="1" x="560"/>
        <item m="1" x="391"/>
        <item m="1" x="113"/>
        <item m="1" x="663"/>
        <item m="1" x="404"/>
        <item m="1" x="212"/>
        <item m="1" x="679"/>
        <item m="1" x="417"/>
        <item m="1" x="227"/>
        <item m="1" x="691"/>
        <item m="1" x="504"/>
        <item m="1" x="240"/>
        <item m="1" x="793"/>
        <item m="1" x="518"/>
        <item m="1" x="342"/>
        <item m="1" x="810"/>
        <item m="1" x="616"/>
        <item m="1" x="356"/>
        <item m="1" x="171"/>
        <item m="1" x="634"/>
        <item m="1" x="457"/>
        <item m="1" x="579"/>
        <item m="1" x="713"/>
        <item m="1" x="761"/>
        <item m="1" x="157"/>
        <item m="1" x="290"/>
        <item m="1" x="432"/>
        <item m="1" x="545"/>
        <item m="1" x="366"/>
        <item m="1" x="396"/>
        <item m="1" x="491"/>
        <item m="1" x="513"/>
        <item m="1" x="618"/>
        <item m="1" x="646"/>
        <item m="1" x="752"/>
        <item m="1" x="783"/>
        <item m="1" x="803"/>
        <item m="1" x="176"/>
        <item m="1" x="197"/>
        <item m="1" x="510"/>
        <item m="1" x="747"/>
        <item m="1" x="248"/>
        <item m="1" x="477"/>
        <item m="1" x="801"/>
        <item m="1" x="300"/>
        <item m="1" x="525"/>
        <item m="1" x="763"/>
        <item m="1" x="348"/>
        <item m="1" x="575"/>
        <item m="1" x="820"/>
        <item m="1" x="314"/>
        <item m="1" x="623"/>
        <item m="1" x="129"/>
        <item m="1" x="362"/>
        <item m="1" x="590"/>
        <item m="1" x="832"/>
        <item m="1" x="418"/>
        <item m="1" x="640"/>
        <item m="1" x="140"/>
        <item m="1" x="382"/>
        <item m="1" x="692"/>
        <item m="1" x="191"/>
        <item m="1" x="434"/>
        <item m="1" x="656"/>
        <item m="1" x="241"/>
        <item m="1" x="472"/>
        <item m="1" x="705"/>
        <item m="1" x="204"/>
        <item m="1" x="519"/>
        <item m="1" x="755"/>
        <item m="1" x="256"/>
        <item m="1" x="484"/>
        <item m="1" x="811"/>
        <item m="1" x="308"/>
        <item m="1" x="533"/>
        <item m="1" x="772"/>
        <item m="1" x="357"/>
        <item m="1" x="587"/>
        <item m="1" x="827"/>
        <item m="1" x="566"/>
        <item m="1" x="184"/>
        <item m="1" x="213"/>
        <item m="1" x="158"/>
        <item m="1" x="231"/>
        <item m="1" x="798"/>
        <item m="1" x="737"/>
        <item m="1" x="658"/>
        <item m="1" x="631"/>
        <item m="1" x="161"/>
        <item m="1" x="680"/>
        <item m="1" x="687"/>
        <item m="1" x="470"/>
        <item m="1" x="338"/>
        <item m="1" x="124"/>
        <item m="1" x="469"/>
        <item m="1" x="401"/>
        <item m="1" x="846"/>
        <item m="1" x="806"/>
        <item m="1" x="318"/>
        <item m="1" x="444"/>
        <item m="1" x="387"/>
        <item m="1" x="604"/>
        <item m="1" x="343"/>
        <item m="1" x="156"/>
        <item m="1" x="617"/>
        <item m="1" x="445"/>
        <item m="1" x="173"/>
        <item m="1" x="721"/>
        <item m="1" x="458"/>
        <item m="1" x="272"/>
        <item m="1" x="739"/>
        <item m="1" x="550"/>
        <item m="1" x="287"/>
        <item m="1" x="750"/>
        <item m="1" x="563"/>
        <item m="1" x="303"/>
        <item m="1" x="116"/>
        <item m="1" x="577"/>
        <item m="1" x="406"/>
        <item m="1" x="131"/>
        <item m="1" x="681"/>
        <item m="1" x="423"/>
        <item m="1" x="228"/>
        <item m="1" x="696"/>
        <item m="1" x="505"/>
        <item m="1" x="244"/>
        <item m="1" x="794"/>
        <item m="1" x="188"/>
        <item m="1" x="323"/>
        <item m="1" x="369"/>
        <item m="1" x="492"/>
        <item m="1" x="619"/>
        <item m="1" x="758"/>
        <item m="1" x="153"/>
        <item m="1" x="288"/>
        <item m="1" x="426"/>
        <item m="1" x="541"/>
        <item m="1" x="676"/>
        <item m="1" x="813"/>
        <item m="1" x="119"/>
        <item m="1" x="251"/>
        <item m="1" x="390"/>
        <item m="1" x="506"/>
        <item m="1" x="637"/>
        <item m="1" x="371"/>
        <item m="1" x="685"/>
        <item m="1" x="186"/>
        <item m="1" x="430"/>
        <item m="1" x="648"/>
        <item m="1" x="235"/>
        <item m="1" x="468"/>
        <item m="1" x="701"/>
        <item m="1" x="199"/>
        <item m="1" x="511"/>
        <item m="1" x="749"/>
        <item m="1" x="250"/>
        <item m="1" x="479"/>
        <item m="1" x="802"/>
        <item m="1" x="302"/>
        <item m="1" x="528"/>
        <item m="1" x="765"/>
        <item m="1" x="265"/>
        <item m="1" x="576"/>
        <item m="1" x="822"/>
        <item m="1" x="316"/>
        <item m="1" x="540"/>
        <item m="1" x="130"/>
        <item m="1" x="364"/>
        <item m="1" x="593"/>
        <item m="1" x="835"/>
        <item m="1" x="421"/>
        <item m="1" x="643"/>
        <item m="1" x="142"/>
        <item m="1" x="385"/>
        <item m="1" x="695"/>
        <item m="1" x="193"/>
        <item m="1" x="435"/>
        <item m="1" x="659"/>
        <item m="1" x="242"/>
        <item m="1" x="473"/>
        <item m="1" x="706"/>
        <item m="1" x="206"/>
        <item m="1" x="520"/>
        <item m="1" x="757"/>
        <item m="1" x="257"/>
        <item m="1" x="741"/>
        <item m="1" x="358"/>
        <item m="1" x="393"/>
        <item m="1" x="330"/>
        <item m="1" x="409"/>
        <item m="1" x="234"/>
        <item m="1" x="172"/>
        <item m="1" x="836"/>
        <item m="1" x="809"/>
        <item m="1" x="333"/>
        <item m="1" x="115"/>
        <item m="1" x="123"/>
        <item m="1" x="636"/>
        <item m="1" x="502"/>
        <item m="1" x="296"/>
        <item m="1" x="635"/>
        <item m="1" x="559"/>
        <item m="1" x="273"/>
        <item m="1" x="237"/>
        <item m="1" x="480"/>
        <item m="1" x="605"/>
        <item m="1" x="547"/>
        <item m="1" x="425"/>
        <item m="1" x="146"/>
        <item m="1" x="699"/>
        <item m="1" x="440"/>
        <item m="1" x="163"/>
        <item m="1" x="711"/>
        <item m="1" x="451"/>
        <item m="1" x="261"/>
        <item m="1" x="727"/>
        <item m="1" x="537"/>
        <item m="1" x="276"/>
        <item m="1" x="831"/>
        <item m="1" x="555"/>
        <item m="1" x="379"/>
        <item m="1" x="107"/>
        <item m="1" x="653"/>
        <item m="1" x="397"/>
        <item m="1" x="202"/>
        <item m="1" x="669"/>
        <item m="1" x="482"/>
        <item m="1" x="219"/>
        <item m="1" x="769"/>
        <item m="1" x="638"/>
        <item m="1" x="138"/>
        <item m="1" x="380"/>
        <item m="1" x="690"/>
        <item m="1" x="715"/>
        <item m="1" x="828"/>
        <item m="1" x="110"/>
        <item m="1" x="218"/>
        <item m="1" x="243"/>
        <item m="1" x="267"/>
        <item m="1" x="378"/>
        <item m="1" x="403"/>
        <item m="1" x="498"/>
        <item m="1" x="522"/>
        <item m="1" x="627"/>
        <item m="1" x="654"/>
        <item m="1" x="766"/>
        <item m="1" x="788"/>
        <item m="1" x="817"/>
        <item m="1" x="182"/>
        <item m="1" x="207"/>
        <item m="1" x="319"/>
        <item m="1" x="543"/>
        <item m="1" x="784"/>
        <item m="1" x="367"/>
        <item m="1" x="595"/>
        <item m="1" x="838"/>
        <item m="1" x="331"/>
        <item m="1" x="644"/>
        <item m="1" x="144"/>
        <item m="1" x="386"/>
        <item m="1" x="607"/>
        <item m="1" x="109"/>
        <item m="1" x="438"/>
        <item m="1" x="660"/>
        <item m="1" x="159"/>
        <item m="1" x="399"/>
        <item m="1" x="708"/>
        <item m="1" x="208"/>
        <item m="1" x="450"/>
        <item m="1" x="673"/>
        <item m="1" x="258"/>
        <item m="1" x="488"/>
        <item m="1" x="724"/>
        <item m="1" x="222"/>
        <item m="1" x="535"/>
        <item m="1" x="775"/>
        <item m="1" x="275"/>
        <item m="1" x="499"/>
        <item m="1" x="830"/>
        <item m="1" x="325"/>
        <item m="1" x="554"/>
        <item m="1" x="790"/>
        <item m="1" x="376"/>
        <item m="1" x="601"/>
        <item m="1" x="848"/>
        <item m="1" x="337"/>
        <item m="1" x="652"/>
        <item m="1" x="151"/>
        <item m="1" x="395"/>
        <item m="1" x="612"/>
        <item m="1" x="201"/>
        <item m="1" x="686"/>
        <item m="1" x="214"/>
        <item m="1" x="247"/>
        <item m="1" x="277"/>
        <item m="1" x="349"/>
        <item m="1" x="837"/>
        <item m="1" x="767"/>
        <item m="1" x="777"/>
        <item m="1" x="667"/>
        <item m="1" x="278"/>
        <item m="1" x="795"/>
        <item m="1" x="805"/>
        <item m="1" x="584"/>
        <item m="1" x="373"/>
        <item m="1" x="152"/>
        <item m="1" x="580"/>
        <item m="1" x="437"/>
        <item m="1" x="135"/>
        <item m="1" x="187"/>
        <item m="1" x="347"/>
        <item m="1" x="552"/>
        <item m="1" x="422"/>
        <item m="1" x="306"/>
        <item m="1" x="770"/>
        <item m="1" x="585"/>
        <item m="1" x="321"/>
        <item m="1" x="787"/>
        <item m="1" x="598"/>
        <item m="1" x="335"/>
        <item m="1" x="148"/>
        <item m="1" x="610"/>
        <item m="1" x="442"/>
        <item m="1" x="165"/>
        <item m="1" x="714"/>
        <item m="1" x="452"/>
        <item m="1" x="264"/>
        <item m="1" x="729"/>
        <item m="1" x="539"/>
        <item m="1" x="279"/>
        <item m="1" x="834"/>
        <item m="1" x="556"/>
        <item m="1" x="384"/>
        <item m="1" x="108"/>
        <item m="1" x="657"/>
        <item m="1" x="398"/>
        <item m="1" x="205"/>
        <item m="1" x="671"/>
        <item m="1" x="486"/>
        <item m="1" x="613"/>
        <item m="1" x="664"/>
        <item m="1" x="797"/>
        <item m="1" x="194"/>
        <item m="1" x="326"/>
        <item m="1" x="459"/>
        <item m="1" x="581"/>
        <item m="1" x="716"/>
        <item m="1" x="111"/>
        <item m="1" x="245"/>
        <item m="1" x="571"/>
        <item m="1" x="597"/>
        <item m="1" x="707"/>
        <item m="1" x="730"/>
        <item m="1" x="751"/>
        <item m="1" x="128"/>
        <item m="1" x="149"/>
        <item m="1" x="259"/>
        <item m="1" x="487"/>
        <item m="1" x="723"/>
        <item m="1" x="309"/>
        <item m="1" x="536"/>
        <item m="1" x="774"/>
        <item m="1" x="274"/>
        <item m="1" x="588"/>
        <item m="1" x="829"/>
        <item m="1" x="324"/>
        <item m="1" x="553"/>
        <item m="1" x="789"/>
        <item m="1" x="375"/>
        <item m="1" x="600"/>
        <item m="1" x="847"/>
        <item m="1" x="336"/>
        <item m="1" x="651"/>
        <item m="1" x="150"/>
        <item m="1" x="394"/>
        <item m="1" x="611"/>
        <item m="1" x="200"/>
        <item m="1" x="443"/>
        <item m="1" x="668"/>
        <item m="1" x="166"/>
        <item m="1" x="481"/>
        <item m="1" x="718"/>
        <item m="1" x="215"/>
        <item m="1" x="453"/>
        <item m="1" x="768"/>
        <item m="1" x="268"/>
        <item m="1" x="496"/>
        <item m="1" x="731"/>
        <item m="1" x="320"/>
        <item m="1" x="546"/>
        <item m="1" x="785"/>
        <item m="1" x="281"/>
        <item m="1" x="596"/>
        <item m="1" x="840"/>
        <item m="1" x="332"/>
        <item m="1" x="557"/>
        <item m="1" x="147"/>
        <item m="1" x="624"/>
        <item m="1" x="160"/>
        <item m="1" x="189"/>
        <item m="1" x="220"/>
        <item m="1" x="295"/>
        <item m="1" x="773"/>
        <item m="1" x="710"/>
        <item m="1" x="719"/>
        <item m="1" x="608"/>
        <item m="1" x="221"/>
        <item m="1" x="740"/>
        <item m="1" x="744"/>
        <item m="1" x="527"/>
        <item m="1" x="317"/>
        <item m="1" x="842"/>
        <item m="1" x="524"/>
        <item m="1" x="374"/>
        <item m="1" x="818"/>
        <item m="1" x="132"/>
        <item m="1" x="293"/>
        <item m="1" x="494"/>
        <item m="1" x="359"/>
        <item m="1" x="661"/>
        <item m="1" x="400"/>
        <item m="1" x="210"/>
        <item m="1" x="675"/>
        <item m="1" x="489"/>
        <item m="1" x="224"/>
        <item m="1" x="778"/>
        <item m="1" x="500"/>
        <item m="1" x="327"/>
        <item m="1" x="791"/>
        <item m="1" x="602"/>
        <item m="1" x="339"/>
        <item m="1" x="807"/>
        <item m="1" x="614"/>
        <item m="1" x="352"/>
        <item m="1" x="169"/>
        <item m="1" x="629"/>
        <item m="1" x="455"/>
        <item m="1" x="180"/>
        <item m="1" x="734"/>
        <item m="1" x="464"/>
        <item m="1" x="283"/>
        <item m="1" x="447"/>
        <item m="1" x="672"/>
        <item m="1" x="174"/>
        <item m="1" x="413"/>
        <item m="1" x="507"/>
        <item m="1" x="530"/>
        <item m="1" x="642"/>
        <item m="1" x="666"/>
        <item m="1" x="776"/>
        <item m="1" x="800"/>
        <item m="1" x="826"/>
        <item m="1" x="195"/>
        <item m="1" x="216"/>
        <item m="1" x="329"/>
        <item m="1" x="350"/>
        <item m="1" x="460"/>
        <item m="1" x="476"/>
        <item m="1" x="582"/>
        <item m="1" x="606"/>
        <item m="1" x="625"/>
        <item m="1" x="742"/>
        <item m="1" x="762"/>
        <item m="1" x="346"/>
        <item m="1" x="573"/>
        <item m="1" x="819"/>
        <item m="1" x="313"/>
        <item m="1" x="622"/>
        <item m="1" x="126"/>
        <item m="1" x="361"/>
        <item m="1" x="589"/>
        <item m="1" x="177"/>
        <item m="1" x="419"/>
        <item m="1" x="639"/>
        <item m="1" x="139"/>
        <item m="1" x="461"/>
        <item m="1" x="693"/>
        <item m="1" x="190"/>
        <item m="1" x="433"/>
        <item m="1" x="655"/>
        <item m="1" x="239"/>
        <item m="1" x="471"/>
        <item m="1" x="704"/>
        <item m="1" x="203"/>
        <item m="1" x="516"/>
        <item m="1" x="754"/>
        <item m="1" x="254"/>
        <item m="1" x="483"/>
        <item m="1" x="808"/>
        <item m="1" x="307"/>
        <item m="1" x="532"/>
        <item m="1" x="771"/>
        <item m="1" x="355"/>
        <item m="1" x="586"/>
        <item m="1" x="825"/>
        <item m="1" x="322"/>
        <item m="1" x="633"/>
        <item m="1" x="137"/>
        <item m="1" x="372"/>
        <item m="1" x="599"/>
        <item m="1" x="185"/>
        <item m="1" x="431"/>
        <item m="1" x="649"/>
        <item m="1" x="408"/>
        <item m="1" x="748"/>
        <item m="1" x="782"/>
        <item m="1" x="722"/>
        <item m="1" x="796"/>
        <item m="1" x="620"/>
        <item m="1" x="562"/>
        <item m="1" x="485"/>
        <item m="1" x="465"/>
        <item m="1" x="725"/>
        <item m="1" x="503"/>
        <item m="1" x="512"/>
        <item m="1" x="304"/>
        <item m="1" x="167"/>
        <item m="1" x="688"/>
        <item m="1" x="301"/>
        <item m="1" x="225"/>
        <item m="1" x="665"/>
        <item m="1" x="628"/>
        <item m="1" x="143"/>
        <item m="1" x="271"/>
        <item m="1" x="2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m="1" x="168"/>
        <item m="1" x="410"/>
        <item m="1" x="720"/>
        <item m="1" x="217"/>
        <item m="1" x="454"/>
        <item m="1" x="683"/>
        <item m="1" x="269"/>
        <item m="1" x="497"/>
        <item m="1" x="733"/>
        <item m="1" x="232"/>
        <item m="1" x="548"/>
        <item m="1" x="786"/>
        <item m="1" x="282"/>
        <item m="1" x="509"/>
        <item m="1" x="843"/>
        <item m="1" x="334"/>
        <item m="1" x="558"/>
        <item m="1" x="799"/>
        <item m="1" x="389"/>
        <item m="1" x="609"/>
        <item m="1" x="112"/>
        <item m="1" x="345"/>
        <item m="1" x="662"/>
        <item m="1" x="164"/>
        <item m="1" x="402"/>
        <item m="1" x="621"/>
        <item m="1" x="738"/>
        <item m="1" x="759"/>
        <item m="1" x="134"/>
        <item m="1" x="155"/>
        <item m="1" x="266"/>
        <item m="1" x="289"/>
        <item m="1" x="311"/>
        <item m="1" x="427"/>
        <item m="1" x="446"/>
        <item m="1" x="542"/>
        <item m="1" x="568"/>
        <item m="1" x="678"/>
        <item m="1" x="702"/>
        <item m="1" x="815"/>
        <item m="1" x="841"/>
        <item m="1" x="121"/>
        <item m="1" x="229"/>
        <item m="1" x="252"/>
        <item m="1" x="564"/>
        <item m="1" x="804"/>
        <item m="1" x="305"/>
        <item m="1" x="529"/>
        <item m="1" x="117"/>
        <item m="1" x="351"/>
        <item m="1" x="578"/>
        <item m="1" x="823"/>
        <item m="1" x="407"/>
        <item m="1" x="626"/>
        <item m="1" x="133"/>
        <item m="1" x="368"/>
        <item m="1" x="682"/>
        <item m="1" x="179"/>
        <item m="1" x="424"/>
        <item m="1" x="645"/>
        <item m="1" x="145"/>
        <item m="1" x="463"/>
        <item m="1" x="698"/>
        <item m="1" x="196"/>
        <item m="1" x="439"/>
        <item m="1" x="743"/>
        <item m="1" x="246"/>
        <item m="1" x="474"/>
        <item m="1" x="709"/>
        <item m="1" x="297"/>
        <item m="1" x="523"/>
        <item m="1" x="760"/>
        <item m="1" x="260"/>
        <item m="1" x="570"/>
        <item m="1" x="816"/>
        <item m="1" x="310"/>
        <item m="1" x="292"/>
        <item m="1" x="365"/>
        <item m="1" x="515"/>
        <item m="1" x="594"/>
        <item m="1" x="753"/>
        <item m="1" x="178"/>
        <item m="1" x="255"/>
        <item m="1" x="377"/>
        <item m="1" x="291"/>
        <item m="1" x="839"/>
        <item m="1" x="475"/>
        <item m="1" x="125"/>
        <item m="1" x="162"/>
        <item m="1" x="728"/>
        <item m="1" x="697"/>
        <item m="1" x="381"/>
        <item m="1" x="689"/>
        <item m="1" x="780"/>
        <item m="1" x="344"/>
        <item m="1" x="670"/>
        <item m="1" x="236"/>
        <item m="1" x="534"/>
        <item m="1" x="756"/>
        <item m="1" x="280"/>
        <item m="1" x="565"/>
        <item m="1" x="388"/>
        <item m="1" x="415"/>
        <item m="1" x="118"/>
        <item m="1" x="223"/>
        <item m="1" x="514"/>
        <item t="default"/>
      </items>
    </pivotField>
    <pivotField dataField="1" showAll="0"/>
    <pivotField showAll="0"/>
    <pivotField numFmtId="164" showAll="0"/>
  </pivotFields>
  <rowFields count="1">
    <field x="1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Modning " fld="5" baseField="1" baseItem="5"/>
    <dataField name="Døgngrad " fld="6" baseField="1" baseItem="5"/>
    <dataField name="Temperatur " fld="3" baseField="0" baseItem="0"/>
  </dataFields>
  <chartFormats count="6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valueGreaterThan" evalOrder="-1" id="10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8E9FE8-57FB-440F-B6E3-8296A9C55731}" name="Pivottabell1" cacheId="8" applyNumberFormats="0" applyBorderFormats="0" applyFontFormats="0" applyPatternFormats="0" applyAlignmentFormats="0" applyWidthHeightFormats="1" dataCaption="Verdier" updatedVersion="8" minRefreshableVersion="3" useAutoFormatting="1" rowGrandTotals="0" colGrandTotals="0" itemPrintTitles="1" createdVersion="8" indent="0" compact="0" outline="1" outlineData="1" compactData="0" multipleFieldFilters="0" chartFormat="6">
  <location ref="A4:D103" firstHeaderRow="0" firstDataRow="1" firstDataCol="1"/>
  <pivotFields count="6">
    <pivotField compact="0" numFmtId="49" showAll="0"/>
    <pivotField axis="axisRow" compact="0" showAll="0" measureFilter="1" sortType="ascending">
      <items count="352">
        <item m="1" x="305"/>
        <item m="1" x="211"/>
        <item m="1" x="280"/>
        <item m="1" x="184"/>
        <item m="1" x="255"/>
        <item m="1" x="325"/>
        <item m="1" x="230"/>
        <item m="1" x="299"/>
        <item m="1" x="204"/>
        <item m="1" x="273"/>
        <item m="1" x="344"/>
        <item m="1" x="248"/>
        <item m="1" x="318"/>
        <item m="1" x="224"/>
        <item m="1" x="293"/>
        <item m="1" x="197"/>
        <item m="1" x="303"/>
        <item m="1" x="209"/>
        <item m="1" x="278"/>
        <item m="1" x="349"/>
        <item m="1" x="253"/>
        <item m="1" x="323"/>
        <item m="1" x="228"/>
        <item m="1" x="297"/>
        <item m="1" x="201"/>
        <item m="1" x="270"/>
        <item m="1" x="341"/>
        <item m="1" x="245"/>
        <item m="1" x="315"/>
        <item m="1" x="221"/>
        <item m="1" x="290"/>
        <item m="1" x="194"/>
        <item m="1" x="264"/>
        <item m="1" x="334"/>
        <item m="1" x="239"/>
        <item m="1" x="309"/>
        <item m="1" x="215"/>
        <item m="1" x="284"/>
        <item m="1" x="188"/>
        <item m="1" x="258"/>
        <item m="1" x="328"/>
        <item m="1" x="233"/>
        <item m="1" x="302"/>
        <item m="1" x="207"/>
        <item m="1" x="276"/>
        <item m="1" x="347"/>
        <item m="1" x="251"/>
        <item m="1" x="321"/>
        <item m="1" x="226"/>
        <item m="1" x="295"/>
        <item m="1" x="199"/>
        <item m="1" x="268"/>
        <item m="1" x="338"/>
        <item m="1" x="242"/>
        <item m="1" x="312"/>
        <item m="1" x="218"/>
        <item m="1" x="287"/>
        <item m="1" x="191"/>
        <item m="1" x="261"/>
        <item m="1" x="331"/>
        <item m="1" x="236"/>
        <item m="1" x="306"/>
        <item m="1" x="212"/>
        <item m="1" x="281"/>
        <item m="1" x="18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m="1" x="202"/>
        <item m="1" x="271"/>
        <item m="1" x="342"/>
        <item m="1" x="246"/>
        <item m="1" x="316"/>
        <item m="1" x="222"/>
        <item m="1" x="291"/>
        <item m="1" x="195"/>
        <item m="1" x="265"/>
        <item m="1" x="335"/>
        <item m="1" x="208"/>
        <item m="1" x="277"/>
        <item m="1" x="348"/>
        <item m="1" x="252"/>
        <item m="1" x="322"/>
        <item m="1" x="227"/>
        <item m="1" x="296"/>
        <item m="1" x="200"/>
        <item m="1" x="269"/>
        <item m="1" x="339"/>
        <item m="1" x="243"/>
        <item m="1" x="313"/>
        <item m="1" x="219"/>
        <item m="1" x="288"/>
        <item m="1" x="192"/>
        <item m="1" x="262"/>
        <item m="1" x="332"/>
        <item m="1" x="237"/>
        <item m="1" x="307"/>
        <item m="1" x="213"/>
        <item m="1" x="282"/>
        <item m="1" x="186"/>
        <item m="1" x="256"/>
        <item m="1" x="326"/>
        <item m="1" x="231"/>
        <item m="1" x="300"/>
        <item m="1" x="205"/>
        <item m="1" x="274"/>
        <item m="1" x="345"/>
        <item m="1" x="249"/>
        <item m="1" x="319"/>
        <item m="1" x="190"/>
        <item m="1" x="260"/>
        <item m="1" x="330"/>
        <item m="1" x="235"/>
        <item m="1" x="304"/>
        <item m="1" x="210"/>
        <item m="1" x="279"/>
        <item m="1" x="350"/>
        <item m="1" x="254"/>
        <item m="1" x="324"/>
        <item m="1" x="229"/>
        <item m="1" x="298"/>
        <item m="1" x="203"/>
        <item m="1" x="272"/>
        <item m="1" x="343"/>
        <item m="1" x="247"/>
        <item m="1" x="317"/>
        <item m="1" x="223"/>
        <item m="1" x="292"/>
        <item m="1" x="196"/>
        <item m="1" x="266"/>
        <item m="1" x="336"/>
        <item m="1" x="240"/>
        <item m="1" x="310"/>
        <item m="1" x="216"/>
        <item m="1" x="285"/>
        <item m="1" x="189"/>
        <item m="1" x="259"/>
        <item m="1" x="329"/>
        <item m="1" x="234"/>
        <item m="1" x="340"/>
        <item m="1" x="244"/>
        <item m="1" x="314"/>
        <item m="1" x="220"/>
        <item m="1" x="289"/>
        <item m="1" x="193"/>
        <item m="1" x="263"/>
        <item m="1" x="333"/>
        <item m="1" x="238"/>
        <item m="1" x="308"/>
        <item m="1" x="214"/>
        <item m="1" x="283"/>
        <item m="1" x="187"/>
        <item m="1" x="257"/>
        <item m="1" x="327"/>
        <item m="1" x="232"/>
        <item m="1" x="301"/>
        <item m="1" x="206"/>
        <item m="1" x="275"/>
        <item m="1" x="346"/>
        <item m="1" x="250"/>
        <item m="1" x="320"/>
        <item m="1" x="225"/>
        <item m="1" x="294"/>
        <item m="1" x="198"/>
        <item m="1" x="267"/>
        <item m="1" x="337"/>
        <item m="1" x="241"/>
        <item m="1" x="311"/>
        <item m="1" x="217"/>
        <item m="1" x="286"/>
        <item t="default"/>
      </items>
    </pivotField>
    <pivotField dataField="1" compact="0" numFmtId="2" showAll="0"/>
    <pivotField dataField="1" compact="0" showAll="0"/>
    <pivotField dataField="1" compact="0" numFmtId="164" showAll="0"/>
    <pivotField compact="0" showAll="0"/>
  </pivotFields>
  <rowFields count="1">
    <field x="1"/>
  </rowFields>
  <rowItems count="99"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</rowItems>
  <colFields count="1">
    <field x="-2"/>
  </colFields>
  <colItems count="3">
    <i>
      <x/>
    </i>
    <i i="1">
      <x v="1"/>
    </i>
    <i i="2">
      <x v="2"/>
    </i>
  </colItems>
  <dataFields count="3">
    <dataField name="Modningsgrader" fld="3" baseField="0" baseItem="0"/>
    <dataField name="Faktisk døgngrad " fld="4" baseField="0" baseItem="0"/>
    <dataField name="Temperatur" fld="2" baseField="0" baseItem="0"/>
  </dataField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3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3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4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1" type="valueLessThan" evalOrder="-1" id="2" iMeasureFld="0">
      <autoFilter ref="A1">
        <filterColumn colId="0">
          <customFilters>
            <customFilter operator="lessThan" val="95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3D649D-D569-4607-B2A7-C5C4C85A9921}" name="Tabell2" displayName="Tabell2" ref="A1:F185" totalsRowShown="0">
  <autoFilter ref="A1:F185" xr:uid="{3C3D649D-D569-4607-B2A7-C5C4C85A9921}"/>
  <tableColumns count="6">
    <tableColumn id="1" xr3:uid="{800C3D83-B098-4378-A774-9B4FDC1796B1}" name="Uke" dataDxfId="22">
      <calculatedColumnFormula>_xlfn.ISOWEEKNUM(Tabell2[[#This Row],[Dato]])</calculatedColumnFormula>
    </tableColumn>
    <tableColumn id="2" xr3:uid="{812D8D79-52A0-4C8A-A2E4-9BC646E42F72}" name="Dato"/>
    <tableColumn id="6" xr3:uid="{D1E2DF71-5371-46A5-8F0F-45AB3D053D38}" name="Temp" dataDxfId="21">
      <calculatedColumnFormula>IF(Tabell2[[#This Row],[Dato]]&lt;=Datautregning!$I$4,Forenklet!$C$9,Forenklet!$C$11)</calculatedColumnFormula>
    </tableColumn>
    <tableColumn id="3" xr3:uid="{A30304EE-C21D-4EA0-AE3B-1D3C9040414F}" name="Modning"/>
    <tableColumn id="8" xr3:uid="{4DA39CEB-4B29-4535-B95B-5DEE90DD2801}" name="Faktisk døgngrad" dataDxfId="20">
      <calculatedColumnFormula>Forenklet!C16</calculatedColumnFormula>
    </tableColumn>
    <tableColumn id="4" xr3:uid="{F81BC147-F447-40E2-A034-5BF9E28B6651}" name="Milepæl" dataDxfId="19">
      <calculatedColumnFormula>IFERROR(INDEX(Tabell3[Milepæler],MATCH(Tabell2[[#This Row],[Dato]],Tabell3[Dato],0)),"")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CDC236-530C-43F0-915E-7E56A96F1B5E}" name="Tabell3" displayName="Tabell3" ref="H1:J6" totalsRowShown="0">
  <autoFilter ref="H1:J6" xr:uid="{E9CDC236-530C-43F0-915E-7E56A96F1B5E}"/>
  <tableColumns count="3">
    <tableColumn id="1" xr3:uid="{770A23DF-BA1C-4D27-9E8E-46D6461277BC}" name="Milepæler"/>
    <tableColumn id="2" xr3:uid="{C868170B-D3BF-4318-A25D-AEE08C42044E}" name="Dato" dataDxfId="18"/>
    <tableColumn id="3" xr3:uid="{11EBC645-6819-4EC5-BFF8-907826ACA3FC}" name="Modning" dataDxfId="17">
      <calculatedColumnFormula>INDEX(Tabell2[Modning],MATCH(Tabell3[[#This Row],[Dato]],Tabell2[Dato],0))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581253-38E0-4D6E-9E13-EB1C3B86FCE9}" name="dag_for_dag" displayName="dag_for_dag" ref="F2:N186" totalsRowShown="0" headerRowDxfId="16" dataDxfId="15">
  <tableColumns count="9">
    <tableColumn id="1" xr3:uid="{72327B35-6EA3-4C98-9961-7B1938F88ED4}" name="Uke" dataDxfId="14">
      <calculatedColumnFormula>_xlfn.ISOWEEKNUM(dag_for_dag[[#This Row],[Dato]])</calculatedColumnFormula>
    </tableColumn>
    <tableColumn id="2" xr3:uid="{12744F27-713A-42A3-AE13-BA1E359E8A23}" name="Dato" dataDxfId="13"/>
    <tableColumn id="9" xr3:uid="{A4C61310-8777-4548-B045-A9041CCE3362}" name="Ukedag" dataDxfId="12">
      <calculatedColumnFormula>INDEX(Tabell5[Ukedagnavn],MATCH(WEEKDAY(dag_for_dag[[#This Row],[Dato]],2),Tabell5[Ukedag],0))</calculatedColumnFormula>
    </tableColumn>
    <tableColumn id="6" xr3:uid="{71A2BF30-2B36-4412-BD99-206B86EC7DED}" name="Temp" dataDxfId="11" dataCellStyle="20 % – uthevingsfarge 5">
      <calculatedColumnFormula>IF(dag_for_dag[[#This Row],[Dato]]&lt;=Datautregning!$I$4,Forenklet!$C$9,Forenklet!$C$11)</calculatedColumnFormula>
    </tableColumn>
    <tableColumn id="7" xr3:uid="{E04EBBF2-67D5-453B-8F41-A0CE56673140}" name="Modningsgrad-_x000a_utvikling" dataDxfId="10">
      <calculatedColumnFormula>IF(ISNUMBER(dag_for_dag[[#This Row],[Temp]]),(0.0426*dag_for_dag[[#This Row],[Temp]]^2)+(0.4259*dag_for_dag[[#This Row],[Temp]]+1.8992),"")</calculatedColumnFormula>
    </tableColumn>
    <tableColumn id="3" xr3:uid="{1BB446B0-8739-4A90-B584-5E707117DC7B}" name="Modning" dataDxfId="9"/>
    <tableColumn id="8" xr3:uid="{0122A5F2-0559-408E-AE3F-A745BB5D2104}" name="Døgngrad" dataDxfId="8">
      <calculatedColumnFormula>Forenklet!C16</calculatedColumnFormula>
    </tableColumn>
    <tableColumn id="4" xr3:uid="{7B222414-1DE2-4C2B-A5A8-840410970C93}" name="Milepæl" dataDxfId="7">
      <calculatedColumnFormula>IFERROR(INDEX(milepæler[Milepæler],MATCH(dag_for_dag[[#This Row],[Dato]],milepæler[Dato],0)),"")</calculatedColumnFormula>
    </tableColumn>
    <tableColumn id="5" xr3:uid="{24C30748-82BC-4CD0-A8E7-272B28F6DA1B}" name="Diff" dataDxfId="6">
      <calculatedColumnFormula>IF(ISNUMBER(dag_for_dag[[#This Row],[Temp]]),dag_for_dag[[#This Row],[Døgngrad]]-dag_for_dag[[#This Row],[Modning]],"")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0C4133-20FD-4887-ACEF-65163FC9D468}" name="milepæler" displayName="milepæler" ref="P2:S7" totalsRowShown="0" headerRowDxfId="5" dataDxfId="4">
  <autoFilter ref="P2:S7" xr:uid="{E9CDC236-530C-43F0-915E-7E56A96F1B5E}"/>
  <tableColumns count="4">
    <tableColumn id="1" xr3:uid="{6C084E99-75EB-4EE9-A701-91A18AC65FFA}" name="Milepæler" dataDxfId="3"/>
    <tableColumn id="2" xr3:uid="{95BEA761-BC92-4625-9D9B-70CAF73A30CA}" name="Dato" dataDxfId="2"/>
    <tableColumn id="3" xr3:uid="{283E38D8-9F85-42F7-B6F9-628AAC507025}" name="Modning" dataDxfId="1">
      <calculatedColumnFormula>INDEX(dag_for_dag[Modning],MATCH(milepæler[[#This Row],[Dato]],dag_for_dag[Dato],1))</calculatedColumnFormula>
    </tableColumn>
    <tableColumn id="4" xr3:uid="{20C3F959-1424-4340-95E4-D9800A9E4897}" name="Døgngrad" dataDxfId="0">
      <calculatedColumnFormula>INDEX(dag_for_dag[Døgngrad],MATCH(milepæler[[#This Row],[Dato]],dag_for_dag[Dato],0))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37629C-91E5-43D6-AB9F-FE76F3E786FB}" name="Tabell5" displayName="Tabell5" ref="A1:B8" totalsRowShown="0">
  <autoFilter ref="A1:B8" xr:uid="{0B37629C-91E5-43D6-AB9F-FE76F3E786FB}"/>
  <tableColumns count="2">
    <tableColumn id="1" xr3:uid="{B19EFF08-CB3B-478E-AA2D-1624877B1FE0}" name="Ukedag"/>
    <tableColumn id="2" xr3:uid="{75E7925B-6E6B-4AC5-AB27-527A0FF2C8E1}" name="Ukedagnav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E142-5838-494B-860C-23B6DCDD8928}">
  <dimension ref="B4:J21"/>
  <sheetViews>
    <sheetView zoomScale="130" zoomScaleNormal="130" workbookViewId="0">
      <selection activeCell="B4" sqref="B4:D4"/>
    </sheetView>
  </sheetViews>
  <sheetFormatPr baseColWidth="10" defaultColWidth="11.42578125" defaultRowHeight="15" x14ac:dyDescent="0.25"/>
  <cols>
    <col min="1" max="1" width="11.42578125" style="7"/>
    <col min="2" max="2" width="23.7109375" style="7" bestFit="1" customWidth="1"/>
    <col min="3" max="3" width="15" style="7" customWidth="1"/>
    <col min="4" max="4" width="13.42578125" style="7" bestFit="1" customWidth="1"/>
    <col min="5" max="5" width="12.5703125" style="7" customWidth="1"/>
    <col min="6" max="16384" width="11.42578125" style="7"/>
  </cols>
  <sheetData>
    <row r="4" spans="2:10" ht="15.75" x14ac:dyDescent="0.25">
      <c r="B4" s="52" t="s">
        <v>0</v>
      </c>
      <c r="C4" s="52"/>
      <c r="D4" s="52"/>
      <c r="F4" s="52"/>
      <c r="G4" s="52"/>
      <c r="H4" s="52"/>
    </row>
    <row r="5" spans="2:10" x14ac:dyDescent="0.25">
      <c r="B5" s="17" t="s">
        <v>1</v>
      </c>
      <c r="C5" s="23">
        <v>44945</v>
      </c>
      <c r="D5" s="18"/>
      <c r="E5" s="8"/>
      <c r="F5" s="8"/>
      <c r="G5" s="8"/>
      <c r="H5" s="8"/>
    </row>
    <row r="6" spans="2:10" x14ac:dyDescent="0.25">
      <c r="B6" s="11" t="s">
        <v>2</v>
      </c>
      <c r="C6" s="24">
        <v>402.5</v>
      </c>
      <c r="D6" s="13" t="s">
        <v>3</v>
      </c>
      <c r="E6" s="9"/>
      <c r="F6" s="9"/>
      <c r="G6" s="9"/>
      <c r="H6" s="9"/>
    </row>
    <row r="7" spans="2:10" x14ac:dyDescent="0.25">
      <c r="B7" s="11" t="s">
        <v>4</v>
      </c>
      <c r="C7" s="24">
        <v>1</v>
      </c>
      <c r="D7" s="13" t="s">
        <v>5</v>
      </c>
      <c r="E7" s="9"/>
      <c r="F7" s="9"/>
      <c r="G7" s="9"/>
      <c r="H7" s="9"/>
    </row>
    <row r="8" spans="2:10" ht="18.75" customHeight="1" x14ac:dyDescent="0.25">
      <c r="B8" s="11" t="s">
        <v>6</v>
      </c>
      <c r="C8" s="25">
        <v>4</v>
      </c>
      <c r="D8" s="13" t="s">
        <v>7</v>
      </c>
      <c r="E8" s="9"/>
      <c r="F8" s="9"/>
      <c r="G8" s="9"/>
      <c r="H8" s="9"/>
    </row>
    <row r="9" spans="2:10" x14ac:dyDescent="0.25">
      <c r="B9" s="11" t="s">
        <v>8</v>
      </c>
      <c r="C9" s="25">
        <v>4</v>
      </c>
      <c r="D9" s="13" t="s">
        <v>7</v>
      </c>
    </row>
    <row r="10" spans="2:10" x14ac:dyDescent="0.25">
      <c r="B10" s="11" t="s">
        <v>9</v>
      </c>
      <c r="C10" s="24">
        <v>5</v>
      </c>
      <c r="D10" s="14" t="s">
        <v>10</v>
      </c>
    </row>
    <row r="11" spans="2:10" x14ac:dyDescent="0.25">
      <c r="B11" s="11" t="s">
        <v>11</v>
      </c>
      <c r="C11" s="25">
        <v>6</v>
      </c>
      <c r="D11" s="13" t="s">
        <v>7</v>
      </c>
    </row>
    <row r="12" spans="2:10" x14ac:dyDescent="0.25">
      <c r="B12" s="11" t="s">
        <v>12</v>
      </c>
      <c r="C12" s="24">
        <v>870</v>
      </c>
      <c r="D12" s="13" t="s">
        <v>3</v>
      </c>
      <c r="J12" s="8"/>
    </row>
    <row r="13" spans="2:10" x14ac:dyDescent="0.25">
      <c r="B13" s="15" t="s">
        <v>13</v>
      </c>
      <c r="C13" s="26">
        <v>900</v>
      </c>
      <c r="D13" s="16" t="s">
        <v>3</v>
      </c>
    </row>
    <row r="15" spans="2:10" ht="15.75" x14ac:dyDescent="0.25">
      <c r="B15" s="52" t="s">
        <v>14</v>
      </c>
      <c r="C15" s="52"/>
      <c r="D15" s="52"/>
    </row>
    <row r="16" spans="2:10" x14ac:dyDescent="0.25">
      <c r="B16" s="17" t="s">
        <v>15</v>
      </c>
      <c r="C16" s="19">
        <f>C6+((0.0426*C8^2)+(0.4259*C8+1.8992))</f>
        <v>406.78440000000001</v>
      </c>
      <c r="D16" s="17" t="s">
        <v>3</v>
      </c>
    </row>
    <row r="17" spans="2:4" x14ac:dyDescent="0.25">
      <c r="B17" s="11" t="s">
        <v>16</v>
      </c>
      <c r="C17" s="12">
        <f>ROUND(C5+((500-C16)/((0.0426*C9^2)+(0.4259*C9+1.8992))),0)</f>
        <v>44967</v>
      </c>
    </row>
    <row r="18" spans="2:4" x14ac:dyDescent="0.25">
      <c r="B18" s="11" t="s">
        <v>17</v>
      </c>
      <c r="C18" s="12">
        <f>C17+C10</f>
        <v>44972</v>
      </c>
    </row>
    <row r="19" spans="2:4" x14ac:dyDescent="0.25">
      <c r="B19" s="11" t="s">
        <v>18</v>
      </c>
      <c r="C19" s="12">
        <f>Datautregning!I5</f>
        <v>45031</v>
      </c>
    </row>
    <row r="20" spans="2:4" x14ac:dyDescent="0.25">
      <c r="B20" s="15" t="s">
        <v>19</v>
      </c>
      <c r="C20" s="20">
        <f>Datautregning!I6</f>
        <v>45036</v>
      </c>
      <c r="D20" s="21"/>
    </row>
    <row r="21" spans="2:4" x14ac:dyDescent="0.25">
      <c r="C21" s="10"/>
    </row>
  </sheetData>
  <sheetProtection selectLockedCells="1"/>
  <protectedRanges>
    <protectedRange sqref="C5:C13" name="Data Input"/>
  </protectedRanges>
  <mergeCells count="3">
    <mergeCell ref="B4:D4"/>
    <mergeCell ref="F4:H4"/>
    <mergeCell ref="B15:D1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945E-7509-4F38-8DFC-FDF4E49E7AED}">
  <dimension ref="A1:J185"/>
  <sheetViews>
    <sheetView workbookViewId="0">
      <selection activeCell="F1" sqref="F1:F1048576"/>
    </sheetView>
  </sheetViews>
  <sheetFormatPr baseColWidth="10" defaultColWidth="11.42578125" defaultRowHeight="15" x14ac:dyDescent="0.25"/>
  <cols>
    <col min="1" max="1" width="11.42578125" style="4"/>
    <col min="3" max="3" width="8.85546875" style="5" customWidth="1"/>
    <col min="5" max="5" width="18.140625" bestFit="1" customWidth="1"/>
    <col min="6" max="6" width="22.28515625" bestFit="1" customWidth="1"/>
    <col min="8" max="8" width="22.28515625" bestFit="1" customWidth="1"/>
    <col min="9" max="9" width="11.5703125" customWidth="1"/>
  </cols>
  <sheetData>
    <row r="1" spans="1:10" x14ac:dyDescent="0.25">
      <c r="A1" s="4" t="s">
        <v>20</v>
      </c>
      <c r="B1" t="s">
        <v>21</v>
      </c>
      <c r="C1" s="5" t="s">
        <v>22</v>
      </c>
      <c r="D1" t="s">
        <v>23</v>
      </c>
      <c r="E1" t="s">
        <v>24</v>
      </c>
      <c r="F1" t="s">
        <v>25</v>
      </c>
      <c r="H1" t="s">
        <v>26</v>
      </c>
      <c r="I1" t="s">
        <v>21</v>
      </c>
      <c r="J1" t="s">
        <v>23</v>
      </c>
    </row>
    <row r="2" spans="1:10" x14ac:dyDescent="0.25">
      <c r="A2" s="4">
        <f>_xlfn.ISOWEEKNUM(Tabell2[[#This Row],[Dato]])</f>
        <v>3</v>
      </c>
      <c r="B2" s="1">
        <f>Forenklet!C5</f>
        <v>44945</v>
      </c>
      <c r="C2" s="5">
        <f>IF(Tabell2[[#This Row],[Dato]]&lt;=Datautregning!$I$4,Forenklet!$C$9,Forenklet!$C$11)</f>
        <v>4</v>
      </c>
      <c r="D2" s="3">
        <f>Forenklet!C16</f>
        <v>406.78440000000001</v>
      </c>
      <c r="E2" s="3">
        <f>Forenklet!C16</f>
        <v>406.78440000000001</v>
      </c>
      <c r="F2" t="str">
        <f>IFERROR(INDEX(Tabell3[Milepæler],MATCH(Tabell2[[#This Row],[Dato]],Tabell3[Dato],0)),"")</f>
        <v>Innleggsdato</v>
      </c>
      <c r="H2" t="s">
        <v>27</v>
      </c>
      <c r="I2" s="1">
        <f>MIN(Tabell2[Dato])</f>
        <v>44945</v>
      </c>
      <c r="J2" s="2">
        <f>INDEX(Tabell2[Modning],MATCH(Tabell3[[#This Row],[Dato]],Tabell2[Dato],0))</f>
        <v>406.78440000000001</v>
      </c>
    </row>
    <row r="3" spans="1:10" x14ac:dyDescent="0.25">
      <c r="A3" s="4">
        <f>_xlfn.ISOWEEKNUM(Tabell2[[#This Row],[Dato]])</f>
        <v>3</v>
      </c>
      <c r="B3" s="1">
        <f t="shared" ref="B3:B34" si="0">B2+1</f>
        <v>44946</v>
      </c>
      <c r="C3" s="5">
        <f>IF(Tabell2[[#This Row],[Dato]]&lt;=Datautregning!$I$4,Forenklet!$C$9,Forenklet!$C$11)</f>
        <v>4</v>
      </c>
      <c r="D3">
        <f>D2+((0.0426*Tabell2[[#This Row],[Temp]]^2)+(0.4259*Tabell2[[#This Row],[Temp]]+1.8992))</f>
        <v>411.06880000000001</v>
      </c>
      <c r="E3" s="3">
        <f>E2+Tabell2[[#This Row],[Temp]]</f>
        <v>410.78440000000001</v>
      </c>
      <c r="F3" t="str">
        <f>IFERROR(INDEX(Tabell3[Milepæler],MATCH(Tabell2[[#This Row],[Dato]],Tabell3[Dato],0)),"")</f>
        <v/>
      </c>
      <c r="H3" t="s">
        <v>28</v>
      </c>
      <c r="I3" s="1">
        <f>Forenklet!C17</f>
        <v>44967</v>
      </c>
      <c r="J3" s="2">
        <f>INDEX(Tabell2[Modning],MATCH(Tabell3[[#This Row],[Dato]],Tabell2[Dato],0))</f>
        <v>501.04120000000012</v>
      </c>
    </row>
    <row r="4" spans="1:10" x14ac:dyDescent="0.25">
      <c r="A4" s="4">
        <f>_xlfn.ISOWEEKNUM(Tabell2[[#This Row],[Dato]])</f>
        <v>3</v>
      </c>
      <c r="B4" s="1">
        <f t="shared" si="0"/>
        <v>44947</v>
      </c>
      <c r="C4" s="5">
        <f>IF(Tabell2[[#This Row],[Dato]]&lt;=Datautregning!$I$4,Forenklet!$C$9,Forenklet!$C$11)</f>
        <v>4</v>
      </c>
      <c r="D4">
        <f>D3+((0.0426*Tabell2[[#This Row],[Temp]]^2)+(0.4259*Tabell2[[#This Row],[Temp]]+1.8992))</f>
        <v>415.35320000000002</v>
      </c>
      <c r="E4" s="3">
        <f>E3+Tabell2[[#This Row],[Temp]]</f>
        <v>414.78440000000001</v>
      </c>
      <c r="F4" t="str">
        <f>IFERROR(INDEX(Tabell3[Milepæler],MATCH(Tabell2[[#This Row],[Dato]],Tabell3[Dato],0)),"")</f>
        <v/>
      </c>
      <c r="H4" t="s">
        <v>29</v>
      </c>
      <c r="I4" s="1">
        <f>Forenklet!C18</f>
        <v>44972</v>
      </c>
      <c r="J4" s="2">
        <f>INDEX(Tabell2[Modning],MATCH(Tabell3[[#This Row],[Dato]],Tabell2[Dato],0))</f>
        <v>522.46320000000014</v>
      </c>
    </row>
    <row r="5" spans="1:10" x14ac:dyDescent="0.25">
      <c r="A5" s="4">
        <f>_xlfn.ISOWEEKNUM(Tabell2[[#This Row],[Dato]])</f>
        <v>3</v>
      </c>
      <c r="B5" s="1">
        <f t="shared" si="0"/>
        <v>44948</v>
      </c>
      <c r="C5" s="5">
        <f>IF(Tabell2[[#This Row],[Dato]]&lt;=Datautregning!$I$4,Forenklet!$C$9,Forenklet!$C$11)</f>
        <v>4</v>
      </c>
      <c r="D5">
        <f>D4+((0.0426*Tabell2[[#This Row],[Temp]]^2)+(0.4259*Tabell2[[#This Row],[Temp]]+1.8992))</f>
        <v>419.63760000000002</v>
      </c>
      <c r="E5" s="3">
        <f>E4+Tabell2[[#This Row],[Temp]]</f>
        <v>418.78440000000001</v>
      </c>
      <c r="F5" t="str">
        <f>IFERROR(INDEX(Tabell3[Milepæler],MATCH(Tabell2[[#This Row],[Dato]],Tabell3[Dato],0)),"")</f>
        <v/>
      </c>
      <c r="H5" t="s">
        <v>12</v>
      </c>
      <c r="I5" s="1" cm="1">
        <f t="array" ref="I5">INDEX(Tabell2[Dato],MATCH(Forenklet!C12,Tabell2[Modning],1)+1)</f>
        <v>45031</v>
      </c>
      <c r="J5" s="2">
        <f>INDEX(Tabell2[Modning],MATCH(Tabell3[[#This Row],[Dato]],Tabell2[Dato],0))</f>
        <v>875.76700000000051</v>
      </c>
    </row>
    <row r="6" spans="1:10" x14ac:dyDescent="0.25">
      <c r="A6" s="4">
        <f>_xlfn.ISOWEEKNUM(Tabell2[[#This Row],[Dato]])</f>
        <v>4</v>
      </c>
      <c r="B6" s="1">
        <f t="shared" si="0"/>
        <v>44949</v>
      </c>
      <c r="C6" s="5">
        <f>IF(Tabell2[[#This Row],[Dato]]&lt;=Datautregning!$I$4,Forenklet!$C$9,Forenklet!$C$11)</f>
        <v>4</v>
      </c>
      <c r="D6">
        <f>D5+((0.0426*Tabell2[[#This Row],[Temp]]^2)+(0.4259*Tabell2[[#This Row],[Temp]]+1.8992))</f>
        <v>423.92200000000003</v>
      </c>
      <c r="E6" s="3">
        <f>E5+Tabell2[[#This Row],[Temp]]</f>
        <v>422.78440000000001</v>
      </c>
      <c r="F6" t="str">
        <f>IFERROR(INDEX(Tabell3[Milepæler],MATCH(Tabell2[[#This Row],[Dato]],Tabell3[Dato],0)),"")</f>
        <v/>
      </c>
      <c r="H6" t="s">
        <v>13</v>
      </c>
      <c r="I6" s="1" cm="1">
        <f t="array" ref="I6">INDEX(Tabell2[Dato],MATCH(Forenklet!C13,Tabell2[Modning],1)+1)</f>
        <v>45036</v>
      </c>
      <c r="J6" s="2">
        <f>INDEX(Tabell2[Modning],MATCH(Tabell3[[#This Row],[Dato]],Tabell2[Dato],0))</f>
        <v>905.70800000000054</v>
      </c>
    </row>
    <row r="7" spans="1:10" x14ac:dyDescent="0.25">
      <c r="A7" s="4">
        <f>_xlfn.ISOWEEKNUM(Tabell2[[#This Row],[Dato]])</f>
        <v>4</v>
      </c>
      <c r="B7" s="1">
        <f t="shared" si="0"/>
        <v>44950</v>
      </c>
      <c r="C7" s="5">
        <f>IF(Tabell2[[#This Row],[Dato]]&lt;=Datautregning!$I$4,Forenklet!$C$9,Forenklet!$C$11)</f>
        <v>4</v>
      </c>
      <c r="D7">
        <f>D6+((0.0426*Tabell2[[#This Row],[Temp]]^2)+(0.4259*Tabell2[[#This Row],[Temp]]+1.8992))</f>
        <v>428.20640000000003</v>
      </c>
      <c r="E7" s="3">
        <f>E6+Tabell2[[#This Row],[Temp]]</f>
        <v>426.78440000000001</v>
      </c>
      <c r="F7" t="str">
        <f>IFERROR(INDEX(Tabell3[Milepæler],MATCH(Tabell2[[#This Row],[Dato]],Tabell3[Dato],0)),"")</f>
        <v/>
      </c>
    </row>
    <row r="8" spans="1:10" x14ac:dyDescent="0.25">
      <c r="A8" s="4">
        <f>_xlfn.ISOWEEKNUM(Tabell2[[#This Row],[Dato]])</f>
        <v>4</v>
      </c>
      <c r="B8" s="1">
        <f t="shared" si="0"/>
        <v>44951</v>
      </c>
      <c r="C8" s="5">
        <f>IF(Tabell2[[#This Row],[Dato]]&lt;=Datautregning!$I$4,Forenklet!$C$9,Forenklet!$C$11)</f>
        <v>4</v>
      </c>
      <c r="D8">
        <f>D7+((0.0426*Tabell2[[#This Row],[Temp]]^2)+(0.4259*Tabell2[[#This Row],[Temp]]+1.8992))</f>
        <v>432.49080000000004</v>
      </c>
      <c r="E8" s="3">
        <f>E7+Tabell2[[#This Row],[Temp]]</f>
        <v>430.78440000000001</v>
      </c>
      <c r="F8" t="str">
        <f>IFERROR(INDEX(Tabell3[Milepæler],MATCH(Tabell2[[#This Row],[Dato]],Tabell3[Dato],0)),"")</f>
        <v/>
      </c>
    </row>
    <row r="9" spans="1:10" x14ac:dyDescent="0.25">
      <c r="A9" s="4">
        <f>_xlfn.ISOWEEKNUM(Tabell2[[#This Row],[Dato]])</f>
        <v>4</v>
      </c>
      <c r="B9" s="1">
        <f t="shared" si="0"/>
        <v>44952</v>
      </c>
      <c r="C9" s="5">
        <f>IF(Tabell2[[#This Row],[Dato]]&lt;=Datautregning!$I$4,Forenklet!$C$9,Forenklet!$C$11)</f>
        <v>4</v>
      </c>
      <c r="D9">
        <f>D8+((0.0426*Tabell2[[#This Row],[Temp]]^2)+(0.4259*Tabell2[[#This Row],[Temp]]+1.8992))</f>
        <v>436.77520000000004</v>
      </c>
      <c r="E9" s="3">
        <f>E8+Tabell2[[#This Row],[Temp]]</f>
        <v>434.78440000000001</v>
      </c>
      <c r="F9" t="str">
        <f>IFERROR(INDEX(Tabell3[Milepæler],MATCH(Tabell2[[#This Row],[Dato]],Tabell3[Dato],0)),"")</f>
        <v/>
      </c>
    </row>
    <row r="10" spans="1:10" x14ac:dyDescent="0.25">
      <c r="A10" s="4">
        <f>_xlfn.ISOWEEKNUM(Tabell2[[#This Row],[Dato]])</f>
        <v>4</v>
      </c>
      <c r="B10" s="1">
        <f t="shared" si="0"/>
        <v>44953</v>
      </c>
      <c r="C10" s="5">
        <f>IF(Tabell2[[#This Row],[Dato]]&lt;=Datautregning!$I$4,Forenklet!$C$9,Forenklet!$C$11)</f>
        <v>4</v>
      </c>
      <c r="D10">
        <f>D9+((0.0426*Tabell2[[#This Row],[Temp]]^2)+(0.4259*Tabell2[[#This Row],[Temp]]+1.8992))</f>
        <v>441.05960000000005</v>
      </c>
      <c r="E10" s="3">
        <f>E9+Tabell2[[#This Row],[Temp]]</f>
        <v>438.78440000000001</v>
      </c>
      <c r="F10" t="str">
        <f>IFERROR(INDEX(Tabell3[Milepæler],MATCH(Tabell2[[#This Row],[Dato]],Tabell3[Dato],0)),"")</f>
        <v/>
      </c>
    </row>
    <row r="11" spans="1:10" x14ac:dyDescent="0.25">
      <c r="A11" s="4">
        <f>_xlfn.ISOWEEKNUM(Tabell2[[#This Row],[Dato]])</f>
        <v>4</v>
      </c>
      <c r="B11" s="1">
        <f t="shared" si="0"/>
        <v>44954</v>
      </c>
      <c r="C11" s="5">
        <f>IF(Tabell2[[#This Row],[Dato]]&lt;=Datautregning!$I$4,Forenklet!$C$9,Forenklet!$C$11)</f>
        <v>4</v>
      </c>
      <c r="D11">
        <f>D10+((0.0426*Tabell2[[#This Row],[Temp]]^2)+(0.4259*Tabell2[[#This Row],[Temp]]+1.8992))</f>
        <v>445.34400000000005</v>
      </c>
      <c r="E11" s="3">
        <f>E10+Tabell2[[#This Row],[Temp]]</f>
        <v>442.78440000000001</v>
      </c>
      <c r="F11" t="str">
        <f>IFERROR(INDEX(Tabell3[Milepæler],MATCH(Tabell2[[#This Row],[Dato]],Tabell3[Dato],0)),"")</f>
        <v/>
      </c>
    </row>
    <row r="12" spans="1:10" x14ac:dyDescent="0.25">
      <c r="A12" s="4">
        <f>_xlfn.ISOWEEKNUM(Tabell2[[#This Row],[Dato]])</f>
        <v>4</v>
      </c>
      <c r="B12" s="1">
        <f t="shared" si="0"/>
        <v>44955</v>
      </c>
      <c r="C12" s="5">
        <f>IF(Tabell2[[#This Row],[Dato]]&lt;=Datautregning!$I$4,Forenklet!$C$9,Forenklet!$C$11)</f>
        <v>4</v>
      </c>
      <c r="D12">
        <f>D11+((0.0426*Tabell2[[#This Row],[Temp]]^2)+(0.4259*Tabell2[[#This Row],[Temp]]+1.8992))</f>
        <v>449.62840000000006</v>
      </c>
      <c r="E12" s="3">
        <f>E11+Tabell2[[#This Row],[Temp]]</f>
        <v>446.78440000000001</v>
      </c>
      <c r="F12" t="str">
        <f>IFERROR(INDEX(Tabell3[Milepæler],MATCH(Tabell2[[#This Row],[Dato]],Tabell3[Dato],0)),"")</f>
        <v/>
      </c>
    </row>
    <row r="13" spans="1:10" x14ac:dyDescent="0.25">
      <c r="A13" s="4">
        <f>_xlfn.ISOWEEKNUM(Tabell2[[#This Row],[Dato]])</f>
        <v>5</v>
      </c>
      <c r="B13" s="1">
        <f t="shared" si="0"/>
        <v>44956</v>
      </c>
      <c r="C13" s="5">
        <f>IF(Tabell2[[#This Row],[Dato]]&lt;=Datautregning!$I$4,Forenklet!$C$9,Forenklet!$C$11)</f>
        <v>4</v>
      </c>
      <c r="D13">
        <f>D12+((0.0426*Tabell2[[#This Row],[Temp]]^2)+(0.4259*Tabell2[[#This Row],[Temp]]+1.8992))</f>
        <v>453.91280000000006</v>
      </c>
      <c r="E13" s="3">
        <f>E12+Tabell2[[#This Row],[Temp]]</f>
        <v>450.78440000000001</v>
      </c>
      <c r="F13" t="str">
        <f>IFERROR(INDEX(Tabell3[Milepæler],MATCH(Tabell2[[#This Row],[Dato]],Tabell3[Dato],0)),"")</f>
        <v/>
      </c>
    </row>
    <row r="14" spans="1:10" x14ac:dyDescent="0.25">
      <c r="A14" s="4">
        <f>_xlfn.ISOWEEKNUM(Tabell2[[#This Row],[Dato]])</f>
        <v>5</v>
      </c>
      <c r="B14" s="1">
        <f t="shared" si="0"/>
        <v>44957</v>
      </c>
      <c r="C14" s="5">
        <f>IF(Tabell2[[#This Row],[Dato]]&lt;=Datautregning!$I$4,Forenklet!$C$9,Forenklet!$C$11)</f>
        <v>4</v>
      </c>
      <c r="D14">
        <f>D13+((0.0426*Tabell2[[#This Row],[Temp]]^2)+(0.4259*Tabell2[[#This Row],[Temp]]+1.8992))</f>
        <v>458.19720000000007</v>
      </c>
      <c r="E14" s="3">
        <f>E13+Tabell2[[#This Row],[Temp]]</f>
        <v>454.78440000000001</v>
      </c>
      <c r="F14" t="str">
        <f>IFERROR(INDEX(Tabell3[Milepæler],MATCH(Tabell2[[#This Row],[Dato]],Tabell3[Dato],0)),"")</f>
        <v/>
      </c>
    </row>
    <row r="15" spans="1:10" x14ac:dyDescent="0.25">
      <c r="A15" s="4">
        <f>_xlfn.ISOWEEKNUM(Tabell2[[#This Row],[Dato]])</f>
        <v>5</v>
      </c>
      <c r="B15" s="1">
        <f t="shared" si="0"/>
        <v>44958</v>
      </c>
      <c r="C15" s="5">
        <f>IF(Tabell2[[#This Row],[Dato]]&lt;=Datautregning!$I$4,Forenklet!$C$9,Forenklet!$C$11)</f>
        <v>4</v>
      </c>
      <c r="D15">
        <f>D14+((0.0426*Tabell2[[#This Row],[Temp]]^2)+(0.4259*Tabell2[[#This Row],[Temp]]+1.8992))</f>
        <v>462.48160000000007</v>
      </c>
      <c r="E15" s="3">
        <f>E14+Tabell2[[#This Row],[Temp]]</f>
        <v>458.78440000000001</v>
      </c>
      <c r="F15" t="str">
        <f>IFERROR(INDEX(Tabell3[Milepæler],MATCH(Tabell2[[#This Row],[Dato]],Tabell3[Dato],0)),"")</f>
        <v/>
      </c>
    </row>
    <row r="16" spans="1:10" x14ac:dyDescent="0.25">
      <c r="A16" s="4">
        <f>_xlfn.ISOWEEKNUM(Tabell2[[#This Row],[Dato]])</f>
        <v>5</v>
      </c>
      <c r="B16" s="1">
        <f t="shared" si="0"/>
        <v>44959</v>
      </c>
      <c r="C16" s="5">
        <f>IF(Tabell2[[#This Row],[Dato]]&lt;=Datautregning!$I$4,Forenklet!$C$9,Forenklet!$C$11)</f>
        <v>4</v>
      </c>
      <c r="D16">
        <f>D15+((0.0426*Tabell2[[#This Row],[Temp]]^2)+(0.4259*Tabell2[[#This Row],[Temp]]+1.8992))</f>
        <v>466.76600000000008</v>
      </c>
      <c r="E16" s="3">
        <f>E15+Tabell2[[#This Row],[Temp]]</f>
        <v>462.78440000000001</v>
      </c>
      <c r="F16" t="str">
        <f>IFERROR(INDEX(Tabell3[Milepæler],MATCH(Tabell2[[#This Row],[Dato]],Tabell3[Dato],0)),"")</f>
        <v/>
      </c>
    </row>
    <row r="17" spans="1:6" x14ac:dyDescent="0.25">
      <c r="A17" s="4">
        <f>_xlfn.ISOWEEKNUM(Tabell2[[#This Row],[Dato]])</f>
        <v>5</v>
      </c>
      <c r="B17" s="1">
        <f t="shared" si="0"/>
        <v>44960</v>
      </c>
      <c r="C17" s="5">
        <f>IF(Tabell2[[#This Row],[Dato]]&lt;=Datautregning!$I$4,Forenklet!$C$9,Forenklet!$C$11)</f>
        <v>4</v>
      </c>
      <c r="D17">
        <f>D16+((0.0426*Tabell2[[#This Row],[Temp]]^2)+(0.4259*Tabell2[[#This Row],[Temp]]+1.8992))</f>
        <v>471.05040000000008</v>
      </c>
      <c r="E17" s="3">
        <f>E16+Tabell2[[#This Row],[Temp]]</f>
        <v>466.78440000000001</v>
      </c>
      <c r="F17" t="str">
        <f>IFERROR(INDEX(Tabell3[Milepæler],MATCH(Tabell2[[#This Row],[Dato]],Tabell3[Dato],0)),"")</f>
        <v/>
      </c>
    </row>
    <row r="18" spans="1:6" x14ac:dyDescent="0.25">
      <c r="A18" s="4">
        <f>_xlfn.ISOWEEKNUM(Tabell2[[#This Row],[Dato]])</f>
        <v>5</v>
      </c>
      <c r="B18" s="1">
        <f t="shared" si="0"/>
        <v>44961</v>
      </c>
      <c r="C18" s="5">
        <f>IF(Tabell2[[#This Row],[Dato]]&lt;=Datautregning!$I$4,Forenklet!$C$9,Forenklet!$C$11)</f>
        <v>4</v>
      </c>
      <c r="D18">
        <f>D17+((0.0426*Tabell2[[#This Row],[Temp]]^2)+(0.4259*Tabell2[[#This Row],[Temp]]+1.8992))</f>
        <v>475.33480000000009</v>
      </c>
      <c r="E18" s="3">
        <f>E17+Tabell2[[#This Row],[Temp]]</f>
        <v>470.78440000000001</v>
      </c>
      <c r="F18" t="str">
        <f>IFERROR(INDEX(Tabell3[Milepæler],MATCH(Tabell2[[#This Row],[Dato]],Tabell3[Dato],0)),"")</f>
        <v/>
      </c>
    </row>
    <row r="19" spans="1:6" x14ac:dyDescent="0.25">
      <c r="A19" s="4">
        <f>_xlfn.ISOWEEKNUM(Tabell2[[#This Row],[Dato]])</f>
        <v>5</v>
      </c>
      <c r="B19" s="1">
        <f t="shared" si="0"/>
        <v>44962</v>
      </c>
      <c r="C19" s="5">
        <f>IF(Tabell2[[#This Row],[Dato]]&lt;=Datautregning!$I$4,Forenklet!$C$9,Forenklet!$C$11)</f>
        <v>4</v>
      </c>
      <c r="D19">
        <f>D18+((0.0426*Tabell2[[#This Row],[Temp]]^2)+(0.4259*Tabell2[[#This Row],[Temp]]+1.8992))</f>
        <v>479.61920000000009</v>
      </c>
      <c r="E19" s="3">
        <f>E18+Tabell2[[#This Row],[Temp]]</f>
        <v>474.78440000000001</v>
      </c>
      <c r="F19" t="str">
        <f>IFERROR(INDEX(Tabell3[Milepæler],MATCH(Tabell2[[#This Row],[Dato]],Tabell3[Dato],0)),"")</f>
        <v/>
      </c>
    </row>
    <row r="20" spans="1:6" x14ac:dyDescent="0.25">
      <c r="A20" s="4">
        <f>_xlfn.ISOWEEKNUM(Tabell2[[#This Row],[Dato]])</f>
        <v>6</v>
      </c>
      <c r="B20" s="1">
        <f t="shared" si="0"/>
        <v>44963</v>
      </c>
      <c r="C20" s="5">
        <f>IF(Tabell2[[#This Row],[Dato]]&lt;=Datautregning!$I$4,Forenklet!$C$9,Forenklet!$C$11)</f>
        <v>4</v>
      </c>
      <c r="D20">
        <f>D19+((0.0426*Tabell2[[#This Row],[Temp]]^2)+(0.4259*Tabell2[[#This Row],[Temp]]+1.8992))</f>
        <v>483.9036000000001</v>
      </c>
      <c r="E20" s="3">
        <f>E19+Tabell2[[#This Row],[Temp]]</f>
        <v>478.78440000000001</v>
      </c>
      <c r="F20" t="str">
        <f>IFERROR(INDEX(Tabell3[Milepæler],MATCH(Tabell2[[#This Row],[Dato]],Tabell3[Dato],0)),"")</f>
        <v/>
      </c>
    </row>
    <row r="21" spans="1:6" x14ac:dyDescent="0.25">
      <c r="A21" s="4">
        <f>_xlfn.ISOWEEKNUM(Tabell2[[#This Row],[Dato]])</f>
        <v>6</v>
      </c>
      <c r="B21" s="1">
        <f t="shared" si="0"/>
        <v>44964</v>
      </c>
      <c r="C21" s="5">
        <f>IF(Tabell2[[#This Row],[Dato]]&lt;=Datautregning!$I$4,Forenklet!$C$9,Forenklet!$C$11)</f>
        <v>4</v>
      </c>
      <c r="D21">
        <f>D20+((0.0426*Tabell2[[#This Row],[Temp]]^2)+(0.4259*Tabell2[[#This Row],[Temp]]+1.8992))</f>
        <v>488.1880000000001</v>
      </c>
      <c r="E21" s="3">
        <f>E20+Tabell2[[#This Row],[Temp]]</f>
        <v>482.78440000000001</v>
      </c>
      <c r="F21" t="str">
        <f>IFERROR(INDEX(Tabell3[Milepæler],MATCH(Tabell2[[#This Row],[Dato]],Tabell3[Dato],0)),"")</f>
        <v/>
      </c>
    </row>
    <row r="22" spans="1:6" x14ac:dyDescent="0.25">
      <c r="A22" s="4">
        <f>_xlfn.ISOWEEKNUM(Tabell2[[#This Row],[Dato]])</f>
        <v>6</v>
      </c>
      <c r="B22" s="1">
        <f t="shared" si="0"/>
        <v>44965</v>
      </c>
      <c r="C22" s="5">
        <f>IF(Tabell2[[#This Row],[Dato]]&lt;=Datautregning!$I$4,Forenklet!$C$9,Forenklet!$C$11)</f>
        <v>4</v>
      </c>
      <c r="D22">
        <f>D21+((0.0426*Tabell2[[#This Row],[Temp]]^2)+(0.4259*Tabell2[[#This Row],[Temp]]+1.8992))</f>
        <v>492.47240000000011</v>
      </c>
      <c r="E22" s="3">
        <f>E21+Tabell2[[#This Row],[Temp]]</f>
        <v>486.78440000000001</v>
      </c>
      <c r="F22" t="str">
        <f>IFERROR(INDEX(Tabell3[Milepæler],MATCH(Tabell2[[#This Row],[Dato]],Tabell3[Dato],0)),"")</f>
        <v/>
      </c>
    </row>
    <row r="23" spans="1:6" x14ac:dyDescent="0.25">
      <c r="A23" s="4">
        <f>_xlfn.ISOWEEKNUM(Tabell2[[#This Row],[Dato]])</f>
        <v>6</v>
      </c>
      <c r="B23" s="1">
        <f t="shared" si="0"/>
        <v>44966</v>
      </c>
      <c r="C23" s="5">
        <f>IF(Tabell2[[#This Row],[Dato]]&lt;=Datautregning!$I$4,Forenklet!$C$9,Forenklet!$C$11)</f>
        <v>4</v>
      </c>
      <c r="D23">
        <f>D22+((0.0426*Tabell2[[#This Row],[Temp]]^2)+(0.4259*Tabell2[[#This Row],[Temp]]+1.8992))</f>
        <v>496.75680000000011</v>
      </c>
      <c r="E23" s="3">
        <f>E22+Tabell2[[#This Row],[Temp]]</f>
        <v>490.78440000000001</v>
      </c>
      <c r="F23" t="str">
        <f>IFERROR(INDEX(Tabell3[Milepæler],MATCH(Tabell2[[#This Row],[Dato]],Tabell3[Dato],0)),"")</f>
        <v/>
      </c>
    </row>
    <row r="24" spans="1:6" x14ac:dyDescent="0.25">
      <c r="A24" s="4">
        <f>_xlfn.ISOWEEKNUM(Tabell2[[#This Row],[Dato]])</f>
        <v>6</v>
      </c>
      <c r="B24" s="1">
        <f t="shared" si="0"/>
        <v>44967</v>
      </c>
      <c r="C24" s="5">
        <f>IF(Tabell2[[#This Row],[Dato]]&lt;=Datautregning!$I$4,Forenklet!$C$9,Forenklet!$C$11)</f>
        <v>4</v>
      </c>
      <c r="D24">
        <f>D23+((0.0426*Tabell2[[#This Row],[Temp]]^2)+(0.4259*Tabell2[[#This Row],[Temp]]+1.8992))</f>
        <v>501.04120000000012</v>
      </c>
      <c r="E24" s="3">
        <f>E23+Tabell2[[#This Row],[Temp]]</f>
        <v>494.78440000000001</v>
      </c>
      <c r="F24" t="str">
        <f>IFERROR(INDEX(Tabell3[Milepæler],MATCH(Tabell2[[#This Row],[Dato]],Tabell3[Dato],0)),"")</f>
        <v>Klekkestart</v>
      </c>
    </row>
    <row r="25" spans="1:6" x14ac:dyDescent="0.25">
      <c r="A25" s="4">
        <f>_xlfn.ISOWEEKNUM(Tabell2[[#This Row],[Dato]])</f>
        <v>6</v>
      </c>
      <c r="B25" s="1">
        <f t="shared" si="0"/>
        <v>44968</v>
      </c>
      <c r="C25" s="5">
        <f>IF(Tabell2[[#This Row],[Dato]]&lt;=Datautregning!$I$4,Forenklet!$C$9,Forenklet!$C$11)</f>
        <v>4</v>
      </c>
      <c r="D25">
        <f>D24+((0.0426*Tabell2[[#This Row],[Temp]]^2)+(0.4259*Tabell2[[#This Row],[Temp]]+1.8992))</f>
        <v>505.32560000000012</v>
      </c>
      <c r="E25" s="3">
        <f>E24+Tabell2[[#This Row],[Temp]]</f>
        <v>498.78440000000001</v>
      </c>
      <c r="F25" t="str">
        <f>IFERROR(INDEX(Tabell3[Milepæler],MATCH(Tabell2[[#This Row],[Dato]],Tabell3[Dato],0)),"")</f>
        <v/>
      </c>
    </row>
    <row r="26" spans="1:6" x14ac:dyDescent="0.25">
      <c r="A26" s="4">
        <f>_xlfn.ISOWEEKNUM(Tabell2[[#This Row],[Dato]])</f>
        <v>6</v>
      </c>
      <c r="B26" s="1">
        <f t="shared" si="0"/>
        <v>44969</v>
      </c>
      <c r="C26" s="5">
        <f>IF(Tabell2[[#This Row],[Dato]]&lt;=Datautregning!$I$4,Forenklet!$C$9,Forenklet!$C$11)</f>
        <v>4</v>
      </c>
      <c r="D26">
        <f>D25+((0.0426*Tabell2[[#This Row],[Temp]]^2)+(0.4259*Tabell2[[#This Row],[Temp]]+1.8992))</f>
        <v>509.61000000000013</v>
      </c>
      <c r="E26" s="3">
        <f>E25+Tabell2[[#This Row],[Temp]]</f>
        <v>502.78440000000001</v>
      </c>
      <c r="F26" t="str">
        <f>IFERROR(INDEX(Tabell3[Milepæler],MATCH(Tabell2[[#This Row],[Dato]],Tabell3[Dato],0)),"")</f>
        <v/>
      </c>
    </row>
    <row r="27" spans="1:6" x14ac:dyDescent="0.25">
      <c r="A27" s="4">
        <f>_xlfn.ISOWEEKNUM(Tabell2[[#This Row],[Dato]])</f>
        <v>7</v>
      </c>
      <c r="B27" s="1">
        <f t="shared" si="0"/>
        <v>44970</v>
      </c>
      <c r="C27" s="5">
        <f>IF(Tabell2[[#This Row],[Dato]]&lt;=Datautregning!$I$4,Forenklet!$C$9,Forenklet!$C$11)</f>
        <v>4</v>
      </c>
      <c r="D27">
        <f>D26+((0.0426*Tabell2[[#This Row],[Temp]]^2)+(0.4259*Tabell2[[#This Row],[Temp]]+1.8992))</f>
        <v>513.89440000000013</v>
      </c>
      <c r="E27" s="3">
        <f>E26+Tabell2[[#This Row],[Temp]]</f>
        <v>506.78440000000001</v>
      </c>
      <c r="F27" t="str">
        <f>IFERROR(INDEX(Tabell3[Milepæler],MATCH(Tabell2[[#This Row],[Dato]],Tabell3[Dato],0)),"")</f>
        <v/>
      </c>
    </row>
    <row r="28" spans="1:6" x14ac:dyDescent="0.25">
      <c r="A28" s="4">
        <f>_xlfn.ISOWEEKNUM(Tabell2[[#This Row],[Dato]])</f>
        <v>7</v>
      </c>
      <c r="B28" s="1">
        <f t="shared" si="0"/>
        <v>44971</v>
      </c>
      <c r="C28" s="5">
        <f>IF(Tabell2[[#This Row],[Dato]]&lt;=Datautregning!$I$4,Forenklet!$C$9,Forenklet!$C$11)</f>
        <v>4</v>
      </c>
      <c r="D28">
        <f>D27+((0.0426*Tabell2[[#This Row],[Temp]]^2)+(0.4259*Tabell2[[#This Row],[Temp]]+1.8992))</f>
        <v>518.17880000000014</v>
      </c>
      <c r="E28" s="3">
        <f>E27+Tabell2[[#This Row],[Temp]]</f>
        <v>510.78440000000001</v>
      </c>
      <c r="F28" t="str">
        <f>IFERROR(INDEX(Tabell3[Milepæler],MATCH(Tabell2[[#This Row],[Dato]],Tabell3[Dato],0)),"")</f>
        <v/>
      </c>
    </row>
    <row r="29" spans="1:6" x14ac:dyDescent="0.25">
      <c r="A29" s="4">
        <f>_xlfn.ISOWEEKNUM(Tabell2[[#This Row],[Dato]])</f>
        <v>7</v>
      </c>
      <c r="B29" s="1">
        <f t="shared" si="0"/>
        <v>44972</v>
      </c>
      <c r="C29" s="5">
        <f>IF(Tabell2[[#This Row],[Dato]]&lt;=Datautregning!$I$4,Forenklet!$C$9,Forenklet!$C$11)</f>
        <v>4</v>
      </c>
      <c r="D29">
        <f>D28+((0.0426*Tabell2[[#This Row],[Temp]]^2)+(0.4259*Tabell2[[#This Row],[Temp]]+1.8992))</f>
        <v>522.46320000000014</v>
      </c>
      <c r="E29" s="3">
        <f>E28+Tabell2[[#This Row],[Temp]]</f>
        <v>514.78440000000001</v>
      </c>
      <c r="F29" t="str">
        <f>IFERROR(INDEX(Tabell3[Milepæler],MATCH(Tabell2[[#This Row],[Dato]],Tabell3[Dato],0)),"")</f>
        <v>Klekkeslutt</v>
      </c>
    </row>
    <row r="30" spans="1:6" x14ac:dyDescent="0.25">
      <c r="A30" s="4">
        <f>_xlfn.ISOWEEKNUM(Tabell2[[#This Row],[Dato]])</f>
        <v>7</v>
      </c>
      <c r="B30" s="1">
        <f t="shared" si="0"/>
        <v>44973</v>
      </c>
      <c r="C30" s="5">
        <f>IF(Tabell2[[#This Row],[Dato]]&lt;=Datautregning!$I$4,Forenklet!$C$9,Forenklet!$C$11)</f>
        <v>6</v>
      </c>
      <c r="D30">
        <f>D29+((0.0426*Tabell2[[#This Row],[Temp]]^2)+(0.4259*Tabell2[[#This Row],[Temp]]+1.8992))</f>
        <v>528.45140000000015</v>
      </c>
      <c r="E30" s="3">
        <f>E29+Tabell2[[#This Row],[Temp]]</f>
        <v>520.78440000000001</v>
      </c>
      <c r="F30" t="str">
        <f>IFERROR(INDEX(Tabell3[Milepæler],MATCH(Tabell2[[#This Row],[Dato]],Tabell3[Dato],0)),"")</f>
        <v/>
      </c>
    </row>
    <row r="31" spans="1:6" x14ac:dyDescent="0.25">
      <c r="A31" s="4">
        <f>_xlfn.ISOWEEKNUM(Tabell2[[#This Row],[Dato]])</f>
        <v>7</v>
      </c>
      <c r="B31" s="1">
        <f t="shared" si="0"/>
        <v>44974</v>
      </c>
      <c r="C31" s="5">
        <f>IF(Tabell2[[#This Row],[Dato]]&lt;=Datautregning!$I$4,Forenklet!$C$9,Forenklet!$C$11)</f>
        <v>6</v>
      </c>
      <c r="D31">
        <f>D30+((0.0426*Tabell2[[#This Row],[Temp]]^2)+(0.4259*Tabell2[[#This Row],[Temp]]+1.8992))</f>
        <v>534.43960000000015</v>
      </c>
      <c r="E31" s="3">
        <f>E30+Tabell2[[#This Row],[Temp]]</f>
        <v>526.78440000000001</v>
      </c>
      <c r="F31" t="str">
        <f>IFERROR(INDEX(Tabell3[Milepæler],MATCH(Tabell2[[#This Row],[Dato]],Tabell3[Dato],0)),"")</f>
        <v/>
      </c>
    </row>
    <row r="32" spans="1:6" x14ac:dyDescent="0.25">
      <c r="A32" s="4">
        <f>_xlfn.ISOWEEKNUM(Tabell2[[#This Row],[Dato]])</f>
        <v>7</v>
      </c>
      <c r="B32" s="1">
        <f t="shared" si="0"/>
        <v>44975</v>
      </c>
      <c r="C32" s="5">
        <f>IF(Tabell2[[#This Row],[Dato]]&lt;=Datautregning!$I$4,Forenklet!$C$9,Forenklet!$C$11)</f>
        <v>6</v>
      </c>
      <c r="D32">
        <f>D31+((0.0426*Tabell2[[#This Row],[Temp]]^2)+(0.4259*Tabell2[[#This Row],[Temp]]+1.8992))</f>
        <v>540.42780000000016</v>
      </c>
      <c r="E32" s="3">
        <f>E31+Tabell2[[#This Row],[Temp]]</f>
        <v>532.78440000000001</v>
      </c>
      <c r="F32" t="str">
        <f>IFERROR(INDEX(Tabell3[Milepæler],MATCH(Tabell2[[#This Row],[Dato]],Tabell3[Dato],0)),"")</f>
        <v/>
      </c>
    </row>
    <row r="33" spans="1:6" x14ac:dyDescent="0.25">
      <c r="A33" s="4">
        <f>_xlfn.ISOWEEKNUM(Tabell2[[#This Row],[Dato]])</f>
        <v>7</v>
      </c>
      <c r="B33" s="1">
        <f t="shared" si="0"/>
        <v>44976</v>
      </c>
      <c r="C33" s="5">
        <f>IF(Tabell2[[#This Row],[Dato]]&lt;=Datautregning!$I$4,Forenklet!$C$9,Forenklet!$C$11)</f>
        <v>6</v>
      </c>
      <c r="D33">
        <f>D32+((0.0426*Tabell2[[#This Row],[Temp]]^2)+(0.4259*Tabell2[[#This Row],[Temp]]+1.8992))</f>
        <v>546.41600000000017</v>
      </c>
      <c r="E33" s="3">
        <f>E32+Tabell2[[#This Row],[Temp]]</f>
        <v>538.78440000000001</v>
      </c>
      <c r="F33" t="str">
        <f>IFERROR(INDEX(Tabell3[Milepæler],MATCH(Tabell2[[#This Row],[Dato]],Tabell3[Dato],0)),"")</f>
        <v/>
      </c>
    </row>
    <row r="34" spans="1:6" x14ac:dyDescent="0.25">
      <c r="A34" s="4">
        <f>_xlfn.ISOWEEKNUM(Tabell2[[#This Row],[Dato]])</f>
        <v>8</v>
      </c>
      <c r="B34" s="1">
        <f t="shared" si="0"/>
        <v>44977</v>
      </c>
      <c r="C34" s="5">
        <f>IF(Tabell2[[#This Row],[Dato]]&lt;=Datautregning!$I$4,Forenklet!$C$9,Forenklet!$C$11)</f>
        <v>6</v>
      </c>
      <c r="D34">
        <f>D33+((0.0426*Tabell2[[#This Row],[Temp]]^2)+(0.4259*Tabell2[[#This Row],[Temp]]+1.8992))</f>
        <v>552.40420000000017</v>
      </c>
      <c r="E34" s="3">
        <f>E33+Tabell2[[#This Row],[Temp]]</f>
        <v>544.78440000000001</v>
      </c>
      <c r="F34" t="str">
        <f>IFERROR(INDEX(Tabell3[Milepæler],MATCH(Tabell2[[#This Row],[Dato]],Tabell3[Dato],0)),"")</f>
        <v/>
      </c>
    </row>
    <row r="35" spans="1:6" x14ac:dyDescent="0.25">
      <c r="A35" s="4">
        <f>_xlfn.ISOWEEKNUM(Tabell2[[#This Row],[Dato]])</f>
        <v>8</v>
      </c>
      <c r="B35" s="1">
        <f t="shared" ref="B35:B42" si="1">B34+1</f>
        <v>44978</v>
      </c>
      <c r="C35" s="5">
        <f>IF(Tabell2[[#This Row],[Dato]]&lt;=Datautregning!$I$4,Forenklet!$C$9,Forenklet!$C$11)</f>
        <v>6</v>
      </c>
      <c r="D35">
        <f>D34+((0.0426*Tabell2[[#This Row],[Temp]]^2)+(0.4259*Tabell2[[#This Row],[Temp]]+1.8992))</f>
        <v>558.39240000000018</v>
      </c>
      <c r="E35" s="3">
        <f>E34+Tabell2[[#This Row],[Temp]]</f>
        <v>550.78440000000001</v>
      </c>
      <c r="F35" t="str">
        <f>IFERROR(INDEX(Tabell3[Milepæler],MATCH(Tabell2[[#This Row],[Dato]],Tabell3[Dato],0)),"")</f>
        <v/>
      </c>
    </row>
    <row r="36" spans="1:6" x14ac:dyDescent="0.25">
      <c r="A36" s="4">
        <f>_xlfn.ISOWEEKNUM(Tabell2[[#This Row],[Dato]])</f>
        <v>8</v>
      </c>
      <c r="B36" s="1">
        <f t="shared" si="1"/>
        <v>44979</v>
      </c>
      <c r="C36" s="5">
        <f>IF(Tabell2[[#This Row],[Dato]]&lt;=Datautregning!$I$4,Forenklet!$C$9,Forenklet!$C$11)</f>
        <v>6</v>
      </c>
      <c r="D36">
        <f>D35+((0.0426*Tabell2[[#This Row],[Temp]]^2)+(0.4259*Tabell2[[#This Row],[Temp]]+1.8992))</f>
        <v>564.38060000000019</v>
      </c>
      <c r="E36" s="3">
        <f>E35+Tabell2[[#This Row],[Temp]]</f>
        <v>556.78440000000001</v>
      </c>
      <c r="F36" t="str">
        <f>IFERROR(INDEX(Tabell3[Milepæler],MATCH(Tabell2[[#This Row],[Dato]],Tabell3[Dato],0)),"")</f>
        <v/>
      </c>
    </row>
    <row r="37" spans="1:6" x14ac:dyDescent="0.25">
      <c r="A37" s="4">
        <f>_xlfn.ISOWEEKNUM(Tabell2[[#This Row],[Dato]])</f>
        <v>8</v>
      </c>
      <c r="B37" s="1">
        <f t="shared" si="1"/>
        <v>44980</v>
      </c>
      <c r="C37" s="5">
        <f>IF(Tabell2[[#This Row],[Dato]]&lt;=Datautregning!$I$4,Forenklet!$C$9,Forenklet!$C$11)</f>
        <v>6</v>
      </c>
      <c r="D37">
        <f>D36+((0.0426*Tabell2[[#This Row],[Temp]]^2)+(0.4259*Tabell2[[#This Row],[Temp]]+1.8992))</f>
        <v>570.36880000000019</v>
      </c>
      <c r="E37" s="3">
        <f>E36+Tabell2[[#This Row],[Temp]]</f>
        <v>562.78440000000001</v>
      </c>
      <c r="F37" t="str">
        <f>IFERROR(INDEX(Tabell3[Milepæler],MATCH(Tabell2[[#This Row],[Dato]],Tabell3[Dato],0)),"")</f>
        <v/>
      </c>
    </row>
    <row r="38" spans="1:6" x14ac:dyDescent="0.25">
      <c r="A38" s="4">
        <f>_xlfn.ISOWEEKNUM(Tabell2[[#This Row],[Dato]])</f>
        <v>8</v>
      </c>
      <c r="B38" s="1">
        <f t="shared" si="1"/>
        <v>44981</v>
      </c>
      <c r="C38" s="5">
        <f>IF(Tabell2[[#This Row],[Dato]]&lt;=Datautregning!$I$4,Forenklet!$C$9,Forenklet!$C$11)</f>
        <v>6</v>
      </c>
      <c r="D38">
        <f>D37+((0.0426*Tabell2[[#This Row],[Temp]]^2)+(0.4259*Tabell2[[#This Row],[Temp]]+1.8992))</f>
        <v>576.3570000000002</v>
      </c>
      <c r="E38" s="3">
        <f>E37+Tabell2[[#This Row],[Temp]]</f>
        <v>568.78440000000001</v>
      </c>
      <c r="F38" t="str">
        <f>IFERROR(INDEX(Tabell3[Milepæler],MATCH(Tabell2[[#This Row],[Dato]],Tabell3[Dato],0)),"")</f>
        <v/>
      </c>
    </row>
    <row r="39" spans="1:6" x14ac:dyDescent="0.25">
      <c r="A39" s="4">
        <f>_xlfn.ISOWEEKNUM(Tabell2[[#This Row],[Dato]])</f>
        <v>8</v>
      </c>
      <c r="B39" s="1">
        <f t="shared" si="1"/>
        <v>44982</v>
      </c>
      <c r="C39" s="5">
        <f>IF(Tabell2[[#This Row],[Dato]]&lt;=Datautregning!$I$4,Forenklet!$C$9,Forenklet!$C$11)</f>
        <v>6</v>
      </c>
      <c r="D39">
        <f>D38+((0.0426*Tabell2[[#This Row],[Temp]]^2)+(0.4259*Tabell2[[#This Row],[Temp]]+1.8992))</f>
        <v>582.3452000000002</v>
      </c>
      <c r="E39" s="3">
        <f>E38+Tabell2[[#This Row],[Temp]]</f>
        <v>574.78440000000001</v>
      </c>
      <c r="F39" t="str">
        <f>IFERROR(INDEX(Tabell3[Milepæler],MATCH(Tabell2[[#This Row],[Dato]],Tabell3[Dato],0)),"")</f>
        <v/>
      </c>
    </row>
    <row r="40" spans="1:6" x14ac:dyDescent="0.25">
      <c r="A40" s="4">
        <f>_xlfn.ISOWEEKNUM(Tabell2[[#This Row],[Dato]])</f>
        <v>8</v>
      </c>
      <c r="B40" s="1">
        <f t="shared" si="1"/>
        <v>44983</v>
      </c>
      <c r="C40" s="5">
        <f>IF(Tabell2[[#This Row],[Dato]]&lt;=Datautregning!$I$4,Forenklet!$C$9,Forenklet!$C$11)</f>
        <v>6</v>
      </c>
      <c r="D40">
        <f>D39+((0.0426*Tabell2[[#This Row],[Temp]]^2)+(0.4259*Tabell2[[#This Row],[Temp]]+1.8992))</f>
        <v>588.33340000000021</v>
      </c>
      <c r="E40" s="3">
        <f>E39+Tabell2[[#This Row],[Temp]]</f>
        <v>580.78440000000001</v>
      </c>
      <c r="F40" t="str">
        <f>IFERROR(INDEX(Tabell3[Milepæler],MATCH(Tabell2[[#This Row],[Dato]],Tabell3[Dato],0)),"")</f>
        <v/>
      </c>
    </row>
    <row r="41" spans="1:6" x14ac:dyDescent="0.25">
      <c r="A41" s="4">
        <f>_xlfn.ISOWEEKNUM(Tabell2[[#This Row],[Dato]])</f>
        <v>9</v>
      </c>
      <c r="B41" s="1">
        <f t="shared" si="1"/>
        <v>44984</v>
      </c>
      <c r="C41" s="5">
        <f>IF(Tabell2[[#This Row],[Dato]]&lt;=Datautregning!$I$4,Forenklet!$C$9,Forenklet!$C$11)</f>
        <v>6</v>
      </c>
      <c r="D41">
        <f>D40+((0.0426*Tabell2[[#This Row],[Temp]]^2)+(0.4259*Tabell2[[#This Row],[Temp]]+1.8992))</f>
        <v>594.32160000000022</v>
      </c>
      <c r="E41" s="3">
        <f>E40+Tabell2[[#This Row],[Temp]]</f>
        <v>586.78440000000001</v>
      </c>
      <c r="F41" t="str">
        <f>IFERROR(INDEX(Tabell3[Milepæler],MATCH(Tabell2[[#This Row],[Dato]],Tabell3[Dato],0)),"")</f>
        <v/>
      </c>
    </row>
    <row r="42" spans="1:6" x14ac:dyDescent="0.25">
      <c r="A42" s="4">
        <f>_xlfn.ISOWEEKNUM(Tabell2[[#This Row],[Dato]])</f>
        <v>9</v>
      </c>
      <c r="B42" s="1">
        <f t="shared" si="1"/>
        <v>44985</v>
      </c>
      <c r="C42" s="5">
        <f>IF(Tabell2[[#This Row],[Dato]]&lt;=Datautregning!$I$4,Forenklet!$C$9,Forenklet!$C$11)</f>
        <v>6</v>
      </c>
      <c r="D42">
        <f>D41+((0.0426*Tabell2[[#This Row],[Temp]]^2)+(0.4259*Tabell2[[#This Row],[Temp]]+1.8992))</f>
        <v>600.30980000000022</v>
      </c>
      <c r="E42" s="3">
        <f>E41+Tabell2[[#This Row],[Temp]]</f>
        <v>592.78440000000001</v>
      </c>
      <c r="F42" t="str">
        <f>IFERROR(INDEX(Tabell3[Milepæler],MATCH(Tabell2[[#This Row],[Dato]],Tabell3[Dato],0)),"")</f>
        <v/>
      </c>
    </row>
    <row r="43" spans="1:6" x14ac:dyDescent="0.25">
      <c r="A43" s="4">
        <f>_xlfn.ISOWEEKNUM(Tabell2[[#This Row],[Dato]])</f>
        <v>9</v>
      </c>
      <c r="B43" s="1">
        <f t="shared" ref="B43:B106" si="2">B42+1</f>
        <v>44986</v>
      </c>
      <c r="C43" s="5">
        <f>IF(Tabell2[[#This Row],[Dato]]&lt;=Datautregning!$I$4,Forenklet!$C$9,Forenklet!$C$11)</f>
        <v>6</v>
      </c>
      <c r="D43">
        <f>D42+((0.0426*Tabell2[[#This Row],[Temp]]^2)+(0.4259*Tabell2[[#This Row],[Temp]]+1.8992))</f>
        <v>606.29800000000023</v>
      </c>
      <c r="E43" s="3">
        <f>E42+Tabell2[[#This Row],[Temp]]</f>
        <v>598.78440000000001</v>
      </c>
      <c r="F43" t="str">
        <f>IFERROR(INDEX(Tabell3[Milepæler],MATCH(Tabell2[[#This Row],[Dato]],Tabell3[Dato],0)),"")</f>
        <v/>
      </c>
    </row>
    <row r="44" spans="1:6" x14ac:dyDescent="0.25">
      <c r="A44" s="4">
        <f>_xlfn.ISOWEEKNUM(Tabell2[[#This Row],[Dato]])</f>
        <v>9</v>
      </c>
      <c r="B44" s="1">
        <f t="shared" si="2"/>
        <v>44987</v>
      </c>
      <c r="C44" s="5">
        <f>IF(Tabell2[[#This Row],[Dato]]&lt;=Datautregning!$I$4,Forenklet!$C$9,Forenklet!$C$11)</f>
        <v>6</v>
      </c>
      <c r="D44">
        <f>D43+((0.0426*Tabell2[[#This Row],[Temp]]^2)+(0.4259*Tabell2[[#This Row],[Temp]]+1.8992))</f>
        <v>612.28620000000024</v>
      </c>
      <c r="E44" s="3">
        <f>E43+Tabell2[[#This Row],[Temp]]</f>
        <v>604.78440000000001</v>
      </c>
      <c r="F44" t="str">
        <f>IFERROR(INDEX(Tabell3[Milepæler],MATCH(Tabell2[[#This Row],[Dato]],Tabell3[Dato],0)),"")</f>
        <v/>
      </c>
    </row>
    <row r="45" spans="1:6" x14ac:dyDescent="0.25">
      <c r="A45" s="4">
        <f>_xlfn.ISOWEEKNUM(Tabell2[[#This Row],[Dato]])</f>
        <v>9</v>
      </c>
      <c r="B45" s="1">
        <f t="shared" si="2"/>
        <v>44988</v>
      </c>
      <c r="C45" s="5">
        <f>IF(Tabell2[[#This Row],[Dato]]&lt;=Datautregning!$I$4,Forenklet!$C$9,Forenklet!$C$11)</f>
        <v>6</v>
      </c>
      <c r="D45">
        <f>D44+((0.0426*Tabell2[[#This Row],[Temp]]^2)+(0.4259*Tabell2[[#This Row],[Temp]]+1.8992))</f>
        <v>618.27440000000024</v>
      </c>
      <c r="E45" s="3">
        <f>E44+Tabell2[[#This Row],[Temp]]</f>
        <v>610.78440000000001</v>
      </c>
      <c r="F45" t="str">
        <f>IFERROR(INDEX(Tabell3[Milepæler],MATCH(Tabell2[[#This Row],[Dato]],Tabell3[Dato],0)),"")</f>
        <v/>
      </c>
    </row>
    <row r="46" spans="1:6" x14ac:dyDescent="0.25">
      <c r="A46" s="4">
        <f>_xlfn.ISOWEEKNUM(Tabell2[[#This Row],[Dato]])</f>
        <v>9</v>
      </c>
      <c r="B46" s="1">
        <f t="shared" si="2"/>
        <v>44989</v>
      </c>
      <c r="C46" s="5">
        <f>IF(Tabell2[[#This Row],[Dato]]&lt;=Datautregning!$I$4,Forenklet!$C$9,Forenklet!$C$11)</f>
        <v>6</v>
      </c>
      <c r="D46">
        <f>D45+((0.0426*Tabell2[[#This Row],[Temp]]^2)+(0.4259*Tabell2[[#This Row],[Temp]]+1.8992))</f>
        <v>624.26260000000025</v>
      </c>
      <c r="E46" s="3">
        <f>E45+Tabell2[[#This Row],[Temp]]</f>
        <v>616.78440000000001</v>
      </c>
      <c r="F46" t="str">
        <f>IFERROR(INDEX(Tabell3[Milepæler],MATCH(Tabell2[[#This Row],[Dato]],Tabell3[Dato],0)),"")</f>
        <v/>
      </c>
    </row>
    <row r="47" spans="1:6" x14ac:dyDescent="0.25">
      <c r="A47" s="4">
        <f>_xlfn.ISOWEEKNUM(Tabell2[[#This Row],[Dato]])</f>
        <v>9</v>
      </c>
      <c r="B47" s="1">
        <f t="shared" si="2"/>
        <v>44990</v>
      </c>
      <c r="C47" s="5">
        <f>IF(Tabell2[[#This Row],[Dato]]&lt;=Datautregning!$I$4,Forenklet!$C$9,Forenklet!$C$11)</f>
        <v>6</v>
      </c>
      <c r="D47">
        <f>D46+((0.0426*Tabell2[[#This Row],[Temp]]^2)+(0.4259*Tabell2[[#This Row],[Temp]]+1.8992))</f>
        <v>630.25080000000025</v>
      </c>
      <c r="E47" s="3">
        <f>E46+Tabell2[[#This Row],[Temp]]</f>
        <v>622.78440000000001</v>
      </c>
      <c r="F47" t="str">
        <f>IFERROR(INDEX(Tabell3[Milepæler],MATCH(Tabell2[[#This Row],[Dato]],Tabell3[Dato],0)),"")</f>
        <v/>
      </c>
    </row>
    <row r="48" spans="1:6" x14ac:dyDescent="0.25">
      <c r="A48" s="4">
        <f>_xlfn.ISOWEEKNUM(Tabell2[[#This Row],[Dato]])</f>
        <v>10</v>
      </c>
      <c r="B48" s="1">
        <f t="shared" si="2"/>
        <v>44991</v>
      </c>
      <c r="C48" s="5">
        <f>IF(Tabell2[[#This Row],[Dato]]&lt;=Datautregning!$I$4,Forenklet!$C$9,Forenklet!$C$11)</f>
        <v>6</v>
      </c>
      <c r="D48">
        <f>D47+((0.0426*Tabell2[[#This Row],[Temp]]^2)+(0.4259*Tabell2[[#This Row],[Temp]]+1.8992))</f>
        <v>636.23900000000026</v>
      </c>
      <c r="E48" s="3">
        <f>E47+Tabell2[[#This Row],[Temp]]</f>
        <v>628.78440000000001</v>
      </c>
      <c r="F48" t="str">
        <f>IFERROR(INDEX(Tabell3[Milepæler],MATCH(Tabell2[[#This Row],[Dato]],Tabell3[Dato],0)),"")</f>
        <v/>
      </c>
    </row>
    <row r="49" spans="1:6" x14ac:dyDescent="0.25">
      <c r="A49" s="4">
        <f>_xlfn.ISOWEEKNUM(Tabell2[[#This Row],[Dato]])</f>
        <v>10</v>
      </c>
      <c r="B49" s="1">
        <f t="shared" si="2"/>
        <v>44992</v>
      </c>
      <c r="C49" s="5">
        <f>IF(Tabell2[[#This Row],[Dato]]&lt;=Datautregning!$I$4,Forenklet!$C$9,Forenklet!$C$11)</f>
        <v>6</v>
      </c>
      <c r="D49">
        <f>D48+((0.0426*Tabell2[[#This Row],[Temp]]^2)+(0.4259*Tabell2[[#This Row],[Temp]]+1.8992))</f>
        <v>642.22720000000027</v>
      </c>
      <c r="E49" s="3">
        <f>E48+Tabell2[[#This Row],[Temp]]</f>
        <v>634.78440000000001</v>
      </c>
      <c r="F49" t="str">
        <f>IFERROR(INDEX(Tabell3[Milepæler],MATCH(Tabell2[[#This Row],[Dato]],Tabell3[Dato],0)),"")</f>
        <v/>
      </c>
    </row>
    <row r="50" spans="1:6" x14ac:dyDescent="0.25">
      <c r="A50" s="4">
        <f>_xlfn.ISOWEEKNUM(Tabell2[[#This Row],[Dato]])</f>
        <v>10</v>
      </c>
      <c r="B50" s="1">
        <f t="shared" si="2"/>
        <v>44993</v>
      </c>
      <c r="C50" s="5">
        <f>IF(Tabell2[[#This Row],[Dato]]&lt;=Datautregning!$I$4,Forenklet!$C$9,Forenklet!$C$11)</f>
        <v>6</v>
      </c>
      <c r="D50">
        <f>D49+((0.0426*Tabell2[[#This Row],[Temp]]^2)+(0.4259*Tabell2[[#This Row],[Temp]]+1.8992))</f>
        <v>648.21540000000027</v>
      </c>
      <c r="E50" s="3">
        <f>E49+Tabell2[[#This Row],[Temp]]</f>
        <v>640.78440000000001</v>
      </c>
      <c r="F50" t="str">
        <f>IFERROR(INDEX(Tabell3[Milepæler],MATCH(Tabell2[[#This Row],[Dato]],Tabell3[Dato],0)),"")</f>
        <v/>
      </c>
    </row>
    <row r="51" spans="1:6" x14ac:dyDescent="0.25">
      <c r="A51" s="4">
        <f>_xlfn.ISOWEEKNUM(Tabell2[[#This Row],[Dato]])</f>
        <v>10</v>
      </c>
      <c r="B51" s="1">
        <f t="shared" si="2"/>
        <v>44994</v>
      </c>
      <c r="C51" s="5">
        <f>IF(Tabell2[[#This Row],[Dato]]&lt;=Datautregning!$I$4,Forenklet!$C$9,Forenklet!$C$11)</f>
        <v>6</v>
      </c>
      <c r="D51">
        <f>D50+((0.0426*Tabell2[[#This Row],[Temp]]^2)+(0.4259*Tabell2[[#This Row],[Temp]]+1.8992))</f>
        <v>654.20360000000028</v>
      </c>
      <c r="E51" s="3">
        <f>E50+Tabell2[[#This Row],[Temp]]</f>
        <v>646.78440000000001</v>
      </c>
      <c r="F51" t="str">
        <f>IFERROR(INDEX(Tabell3[Milepæler],MATCH(Tabell2[[#This Row],[Dato]],Tabell3[Dato],0)),"")</f>
        <v/>
      </c>
    </row>
    <row r="52" spans="1:6" x14ac:dyDescent="0.25">
      <c r="A52" s="4">
        <f>_xlfn.ISOWEEKNUM(Tabell2[[#This Row],[Dato]])</f>
        <v>10</v>
      </c>
      <c r="B52" s="1">
        <f t="shared" si="2"/>
        <v>44995</v>
      </c>
      <c r="C52" s="5">
        <f>IF(Tabell2[[#This Row],[Dato]]&lt;=Datautregning!$I$4,Forenklet!$C$9,Forenklet!$C$11)</f>
        <v>6</v>
      </c>
      <c r="D52">
        <f>D51+((0.0426*Tabell2[[#This Row],[Temp]]^2)+(0.4259*Tabell2[[#This Row],[Temp]]+1.8992))</f>
        <v>660.19180000000028</v>
      </c>
      <c r="E52" s="3">
        <f>E51+Tabell2[[#This Row],[Temp]]</f>
        <v>652.78440000000001</v>
      </c>
      <c r="F52" t="str">
        <f>IFERROR(INDEX(Tabell3[Milepæler],MATCH(Tabell2[[#This Row],[Dato]],Tabell3[Dato],0)),"")</f>
        <v/>
      </c>
    </row>
    <row r="53" spans="1:6" x14ac:dyDescent="0.25">
      <c r="A53" s="4">
        <f>_xlfn.ISOWEEKNUM(Tabell2[[#This Row],[Dato]])</f>
        <v>10</v>
      </c>
      <c r="B53" s="1">
        <f t="shared" si="2"/>
        <v>44996</v>
      </c>
      <c r="C53" s="5">
        <f>IF(Tabell2[[#This Row],[Dato]]&lt;=Datautregning!$I$4,Forenklet!$C$9,Forenklet!$C$11)</f>
        <v>6</v>
      </c>
      <c r="D53">
        <f>D52+((0.0426*Tabell2[[#This Row],[Temp]]^2)+(0.4259*Tabell2[[#This Row],[Temp]]+1.8992))</f>
        <v>666.18000000000029</v>
      </c>
      <c r="E53" s="3">
        <f>E52+Tabell2[[#This Row],[Temp]]</f>
        <v>658.78440000000001</v>
      </c>
      <c r="F53" t="str">
        <f>IFERROR(INDEX(Tabell3[Milepæler],MATCH(Tabell2[[#This Row],[Dato]],Tabell3[Dato],0)),"")</f>
        <v/>
      </c>
    </row>
    <row r="54" spans="1:6" x14ac:dyDescent="0.25">
      <c r="A54" s="4">
        <f>_xlfn.ISOWEEKNUM(Tabell2[[#This Row],[Dato]])</f>
        <v>10</v>
      </c>
      <c r="B54" s="1">
        <f t="shared" si="2"/>
        <v>44997</v>
      </c>
      <c r="C54" s="5">
        <f>IF(Tabell2[[#This Row],[Dato]]&lt;=Datautregning!$I$4,Forenklet!$C$9,Forenklet!$C$11)</f>
        <v>6</v>
      </c>
      <c r="D54">
        <f>D53+((0.0426*Tabell2[[#This Row],[Temp]]^2)+(0.4259*Tabell2[[#This Row],[Temp]]+1.8992))</f>
        <v>672.1682000000003</v>
      </c>
      <c r="E54" s="3">
        <f>E53+Tabell2[[#This Row],[Temp]]</f>
        <v>664.78440000000001</v>
      </c>
      <c r="F54" t="str">
        <f>IFERROR(INDEX(Tabell3[Milepæler],MATCH(Tabell2[[#This Row],[Dato]],Tabell3[Dato],0)),"")</f>
        <v/>
      </c>
    </row>
    <row r="55" spans="1:6" x14ac:dyDescent="0.25">
      <c r="A55" s="4">
        <f>_xlfn.ISOWEEKNUM(Tabell2[[#This Row],[Dato]])</f>
        <v>11</v>
      </c>
      <c r="B55" s="1">
        <f t="shared" si="2"/>
        <v>44998</v>
      </c>
      <c r="C55" s="5">
        <f>IF(Tabell2[[#This Row],[Dato]]&lt;=Datautregning!$I$4,Forenklet!$C$9,Forenklet!$C$11)</f>
        <v>6</v>
      </c>
      <c r="D55">
        <f>D54+((0.0426*Tabell2[[#This Row],[Temp]]^2)+(0.4259*Tabell2[[#This Row],[Temp]]+1.8992))</f>
        <v>678.1564000000003</v>
      </c>
      <c r="E55" s="3">
        <f>E54+Tabell2[[#This Row],[Temp]]</f>
        <v>670.78440000000001</v>
      </c>
      <c r="F55" t="str">
        <f>IFERROR(INDEX(Tabell3[Milepæler],MATCH(Tabell2[[#This Row],[Dato]],Tabell3[Dato],0)),"")</f>
        <v/>
      </c>
    </row>
    <row r="56" spans="1:6" x14ac:dyDescent="0.25">
      <c r="A56" s="4">
        <f>_xlfn.ISOWEEKNUM(Tabell2[[#This Row],[Dato]])</f>
        <v>11</v>
      </c>
      <c r="B56" s="1">
        <f t="shared" si="2"/>
        <v>44999</v>
      </c>
      <c r="C56" s="5">
        <f>IF(Tabell2[[#This Row],[Dato]]&lt;=Datautregning!$I$4,Forenklet!$C$9,Forenklet!$C$11)</f>
        <v>6</v>
      </c>
      <c r="D56">
        <f>D55+((0.0426*Tabell2[[#This Row],[Temp]]^2)+(0.4259*Tabell2[[#This Row],[Temp]]+1.8992))</f>
        <v>684.14460000000031</v>
      </c>
      <c r="E56" s="3">
        <f>E55+Tabell2[[#This Row],[Temp]]</f>
        <v>676.78440000000001</v>
      </c>
      <c r="F56" t="str">
        <f>IFERROR(INDEX(Tabell3[Milepæler],MATCH(Tabell2[[#This Row],[Dato]],Tabell3[Dato],0)),"")</f>
        <v/>
      </c>
    </row>
    <row r="57" spans="1:6" x14ac:dyDescent="0.25">
      <c r="A57" s="4">
        <f>_xlfn.ISOWEEKNUM(Tabell2[[#This Row],[Dato]])</f>
        <v>11</v>
      </c>
      <c r="B57" s="1">
        <f t="shared" si="2"/>
        <v>45000</v>
      </c>
      <c r="C57" s="5">
        <f>IF(Tabell2[[#This Row],[Dato]]&lt;=Datautregning!$I$4,Forenklet!$C$9,Forenklet!$C$11)</f>
        <v>6</v>
      </c>
      <c r="D57">
        <f>D56+((0.0426*Tabell2[[#This Row],[Temp]]^2)+(0.4259*Tabell2[[#This Row],[Temp]]+1.8992))</f>
        <v>690.13280000000032</v>
      </c>
      <c r="E57" s="3">
        <f>E56+Tabell2[[#This Row],[Temp]]</f>
        <v>682.78440000000001</v>
      </c>
      <c r="F57" t="str">
        <f>IFERROR(INDEX(Tabell3[Milepæler],MATCH(Tabell2[[#This Row],[Dato]],Tabell3[Dato],0)),"")</f>
        <v/>
      </c>
    </row>
    <row r="58" spans="1:6" x14ac:dyDescent="0.25">
      <c r="A58" s="4">
        <f>_xlfn.ISOWEEKNUM(Tabell2[[#This Row],[Dato]])</f>
        <v>11</v>
      </c>
      <c r="B58" s="1">
        <f t="shared" si="2"/>
        <v>45001</v>
      </c>
      <c r="C58" s="5">
        <f>IF(Tabell2[[#This Row],[Dato]]&lt;=Datautregning!$I$4,Forenklet!$C$9,Forenklet!$C$11)</f>
        <v>6</v>
      </c>
      <c r="D58">
        <f>D57+((0.0426*Tabell2[[#This Row],[Temp]]^2)+(0.4259*Tabell2[[#This Row],[Temp]]+1.8992))</f>
        <v>696.12100000000032</v>
      </c>
      <c r="E58" s="3">
        <f>E57+Tabell2[[#This Row],[Temp]]</f>
        <v>688.78440000000001</v>
      </c>
      <c r="F58" t="str">
        <f>IFERROR(INDEX(Tabell3[Milepæler],MATCH(Tabell2[[#This Row],[Dato]],Tabell3[Dato],0)),"")</f>
        <v/>
      </c>
    </row>
    <row r="59" spans="1:6" x14ac:dyDescent="0.25">
      <c r="A59" s="4">
        <f>_xlfn.ISOWEEKNUM(Tabell2[[#This Row],[Dato]])</f>
        <v>11</v>
      </c>
      <c r="B59" s="1">
        <f t="shared" si="2"/>
        <v>45002</v>
      </c>
      <c r="C59" s="5">
        <f>IF(Tabell2[[#This Row],[Dato]]&lt;=Datautregning!$I$4,Forenklet!$C$9,Forenklet!$C$11)</f>
        <v>6</v>
      </c>
      <c r="D59">
        <f>D58+((0.0426*Tabell2[[#This Row],[Temp]]^2)+(0.4259*Tabell2[[#This Row],[Temp]]+1.8992))</f>
        <v>702.10920000000033</v>
      </c>
      <c r="E59" s="3">
        <f>E58+Tabell2[[#This Row],[Temp]]</f>
        <v>694.78440000000001</v>
      </c>
      <c r="F59" t="str">
        <f>IFERROR(INDEX(Tabell3[Milepæler],MATCH(Tabell2[[#This Row],[Dato]],Tabell3[Dato],0)),"")</f>
        <v/>
      </c>
    </row>
    <row r="60" spans="1:6" x14ac:dyDescent="0.25">
      <c r="A60" s="4">
        <f>_xlfn.ISOWEEKNUM(Tabell2[[#This Row],[Dato]])</f>
        <v>11</v>
      </c>
      <c r="B60" s="1">
        <f t="shared" si="2"/>
        <v>45003</v>
      </c>
      <c r="C60" s="5">
        <f>IF(Tabell2[[#This Row],[Dato]]&lt;=Datautregning!$I$4,Forenklet!$C$9,Forenklet!$C$11)</f>
        <v>6</v>
      </c>
      <c r="D60">
        <f>D59+((0.0426*Tabell2[[#This Row],[Temp]]^2)+(0.4259*Tabell2[[#This Row],[Temp]]+1.8992))</f>
        <v>708.09740000000033</v>
      </c>
      <c r="E60" s="3">
        <f>E59+Tabell2[[#This Row],[Temp]]</f>
        <v>700.78440000000001</v>
      </c>
      <c r="F60" t="str">
        <f>IFERROR(INDEX(Tabell3[Milepæler],MATCH(Tabell2[[#This Row],[Dato]],Tabell3[Dato],0)),"")</f>
        <v/>
      </c>
    </row>
    <row r="61" spans="1:6" x14ac:dyDescent="0.25">
      <c r="A61" s="4">
        <f>_xlfn.ISOWEEKNUM(Tabell2[[#This Row],[Dato]])</f>
        <v>11</v>
      </c>
      <c r="B61" s="1">
        <f t="shared" si="2"/>
        <v>45004</v>
      </c>
      <c r="C61" s="5">
        <f>IF(Tabell2[[#This Row],[Dato]]&lt;=Datautregning!$I$4,Forenklet!$C$9,Forenklet!$C$11)</f>
        <v>6</v>
      </c>
      <c r="D61">
        <f>D60+((0.0426*Tabell2[[#This Row],[Temp]]^2)+(0.4259*Tabell2[[#This Row],[Temp]]+1.8992))</f>
        <v>714.08560000000034</v>
      </c>
      <c r="E61" s="3">
        <f>E60+Tabell2[[#This Row],[Temp]]</f>
        <v>706.78440000000001</v>
      </c>
      <c r="F61" t="str">
        <f>IFERROR(INDEX(Tabell3[Milepæler],MATCH(Tabell2[[#This Row],[Dato]],Tabell3[Dato],0)),"")</f>
        <v/>
      </c>
    </row>
    <row r="62" spans="1:6" x14ac:dyDescent="0.25">
      <c r="A62" s="4">
        <f>_xlfn.ISOWEEKNUM(Tabell2[[#This Row],[Dato]])</f>
        <v>12</v>
      </c>
      <c r="B62" s="1">
        <f t="shared" si="2"/>
        <v>45005</v>
      </c>
      <c r="C62" s="5">
        <f>IF(Tabell2[[#This Row],[Dato]]&lt;=Datautregning!$I$4,Forenklet!$C$9,Forenklet!$C$11)</f>
        <v>6</v>
      </c>
      <c r="D62">
        <f>D61+((0.0426*Tabell2[[#This Row],[Temp]]^2)+(0.4259*Tabell2[[#This Row],[Temp]]+1.8992))</f>
        <v>720.07380000000035</v>
      </c>
      <c r="E62" s="3">
        <f>E61+Tabell2[[#This Row],[Temp]]</f>
        <v>712.78440000000001</v>
      </c>
      <c r="F62" t="str">
        <f>IFERROR(INDEX(Tabell3[Milepæler],MATCH(Tabell2[[#This Row],[Dato]],Tabell3[Dato],0)),"")</f>
        <v/>
      </c>
    </row>
    <row r="63" spans="1:6" x14ac:dyDescent="0.25">
      <c r="A63" s="4">
        <f>_xlfn.ISOWEEKNUM(Tabell2[[#This Row],[Dato]])</f>
        <v>12</v>
      </c>
      <c r="B63" s="1">
        <f t="shared" si="2"/>
        <v>45006</v>
      </c>
      <c r="C63" s="5">
        <f>IF(Tabell2[[#This Row],[Dato]]&lt;=Datautregning!$I$4,Forenklet!$C$9,Forenklet!$C$11)</f>
        <v>6</v>
      </c>
      <c r="D63">
        <f>D62+((0.0426*Tabell2[[#This Row],[Temp]]^2)+(0.4259*Tabell2[[#This Row],[Temp]]+1.8992))</f>
        <v>726.06200000000035</v>
      </c>
      <c r="E63" s="3">
        <f>E62+Tabell2[[#This Row],[Temp]]</f>
        <v>718.78440000000001</v>
      </c>
      <c r="F63" t="str">
        <f>IFERROR(INDEX(Tabell3[Milepæler],MATCH(Tabell2[[#This Row],[Dato]],Tabell3[Dato],0)),"")</f>
        <v/>
      </c>
    </row>
    <row r="64" spans="1:6" x14ac:dyDescent="0.25">
      <c r="A64" s="4">
        <f>_xlfn.ISOWEEKNUM(Tabell2[[#This Row],[Dato]])</f>
        <v>12</v>
      </c>
      <c r="B64" s="1">
        <f t="shared" si="2"/>
        <v>45007</v>
      </c>
      <c r="C64" s="5">
        <f>IF(Tabell2[[#This Row],[Dato]]&lt;=Datautregning!$I$4,Forenklet!$C$9,Forenklet!$C$11)</f>
        <v>6</v>
      </c>
      <c r="D64">
        <f>D63+((0.0426*Tabell2[[#This Row],[Temp]]^2)+(0.4259*Tabell2[[#This Row],[Temp]]+1.8992))</f>
        <v>732.05020000000036</v>
      </c>
      <c r="E64" s="3">
        <f>E63+Tabell2[[#This Row],[Temp]]</f>
        <v>724.78440000000001</v>
      </c>
      <c r="F64" t="str">
        <f>IFERROR(INDEX(Tabell3[Milepæler],MATCH(Tabell2[[#This Row],[Dato]],Tabell3[Dato],0)),"")</f>
        <v/>
      </c>
    </row>
    <row r="65" spans="1:6" x14ac:dyDescent="0.25">
      <c r="A65" s="4">
        <f>_xlfn.ISOWEEKNUM(Tabell2[[#This Row],[Dato]])</f>
        <v>12</v>
      </c>
      <c r="B65" s="1">
        <f t="shared" si="2"/>
        <v>45008</v>
      </c>
      <c r="C65" s="5">
        <f>IF(Tabell2[[#This Row],[Dato]]&lt;=Datautregning!$I$4,Forenklet!$C$9,Forenklet!$C$11)</f>
        <v>6</v>
      </c>
      <c r="D65">
        <f>D64+((0.0426*Tabell2[[#This Row],[Temp]]^2)+(0.4259*Tabell2[[#This Row],[Temp]]+1.8992))</f>
        <v>738.03840000000037</v>
      </c>
      <c r="E65" s="3">
        <f>E64+Tabell2[[#This Row],[Temp]]</f>
        <v>730.78440000000001</v>
      </c>
      <c r="F65" t="str">
        <f>IFERROR(INDEX(Tabell3[Milepæler],MATCH(Tabell2[[#This Row],[Dato]],Tabell3[Dato],0)),"")</f>
        <v/>
      </c>
    </row>
    <row r="66" spans="1:6" x14ac:dyDescent="0.25">
      <c r="A66" s="4">
        <f>_xlfn.ISOWEEKNUM(Tabell2[[#This Row],[Dato]])</f>
        <v>12</v>
      </c>
      <c r="B66" s="1">
        <f t="shared" si="2"/>
        <v>45009</v>
      </c>
      <c r="C66" s="5">
        <f>IF(Tabell2[[#This Row],[Dato]]&lt;=Datautregning!$I$4,Forenklet!$C$9,Forenklet!$C$11)</f>
        <v>6</v>
      </c>
      <c r="D66">
        <f>D65+((0.0426*Tabell2[[#This Row],[Temp]]^2)+(0.4259*Tabell2[[#This Row],[Temp]]+1.8992))</f>
        <v>744.02660000000037</v>
      </c>
      <c r="E66" s="3">
        <f>E65+Tabell2[[#This Row],[Temp]]</f>
        <v>736.78440000000001</v>
      </c>
      <c r="F66" t="str">
        <f>IFERROR(INDEX(Tabell3[Milepæler],MATCH(Tabell2[[#This Row],[Dato]],Tabell3[Dato],0)),"")</f>
        <v/>
      </c>
    </row>
    <row r="67" spans="1:6" x14ac:dyDescent="0.25">
      <c r="A67" s="4">
        <f>_xlfn.ISOWEEKNUM(Tabell2[[#This Row],[Dato]])</f>
        <v>12</v>
      </c>
      <c r="B67" s="1">
        <f t="shared" si="2"/>
        <v>45010</v>
      </c>
      <c r="C67" s="5">
        <f>IF(Tabell2[[#This Row],[Dato]]&lt;=Datautregning!$I$4,Forenklet!$C$9,Forenklet!$C$11)</f>
        <v>6</v>
      </c>
      <c r="D67">
        <f>D66+((0.0426*Tabell2[[#This Row],[Temp]]^2)+(0.4259*Tabell2[[#This Row],[Temp]]+1.8992))</f>
        <v>750.01480000000038</v>
      </c>
      <c r="E67" s="3">
        <f>E66+Tabell2[[#This Row],[Temp]]</f>
        <v>742.78440000000001</v>
      </c>
      <c r="F67" t="str">
        <f>IFERROR(INDEX(Tabell3[Milepæler],MATCH(Tabell2[[#This Row],[Dato]],Tabell3[Dato],0)),"")</f>
        <v/>
      </c>
    </row>
    <row r="68" spans="1:6" x14ac:dyDescent="0.25">
      <c r="A68" s="4">
        <f>_xlfn.ISOWEEKNUM(Tabell2[[#This Row],[Dato]])</f>
        <v>12</v>
      </c>
      <c r="B68" s="1">
        <f t="shared" si="2"/>
        <v>45011</v>
      </c>
      <c r="C68" s="5">
        <f>IF(Tabell2[[#This Row],[Dato]]&lt;=Datautregning!$I$4,Forenklet!$C$9,Forenklet!$C$11)</f>
        <v>6</v>
      </c>
      <c r="D68">
        <f>D67+((0.0426*Tabell2[[#This Row],[Temp]]^2)+(0.4259*Tabell2[[#This Row],[Temp]]+1.8992))</f>
        <v>756.00300000000038</v>
      </c>
      <c r="E68" s="3">
        <f>E67+Tabell2[[#This Row],[Temp]]</f>
        <v>748.78440000000001</v>
      </c>
      <c r="F68" t="str">
        <f>IFERROR(INDEX(Tabell3[Milepæler],MATCH(Tabell2[[#This Row],[Dato]],Tabell3[Dato],0)),"")</f>
        <v/>
      </c>
    </row>
    <row r="69" spans="1:6" x14ac:dyDescent="0.25">
      <c r="A69" s="4">
        <f>_xlfn.ISOWEEKNUM(Tabell2[[#This Row],[Dato]])</f>
        <v>13</v>
      </c>
      <c r="B69" s="1">
        <f t="shared" si="2"/>
        <v>45012</v>
      </c>
      <c r="C69" s="5">
        <f>IF(Tabell2[[#This Row],[Dato]]&lt;=Datautregning!$I$4,Forenklet!$C$9,Forenklet!$C$11)</f>
        <v>6</v>
      </c>
      <c r="D69">
        <f>D68+((0.0426*Tabell2[[#This Row],[Temp]]^2)+(0.4259*Tabell2[[#This Row],[Temp]]+1.8992))</f>
        <v>761.99120000000039</v>
      </c>
      <c r="E69" s="3">
        <f>E68+Tabell2[[#This Row],[Temp]]</f>
        <v>754.78440000000001</v>
      </c>
      <c r="F69" t="str">
        <f>IFERROR(INDEX(Tabell3[Milepæler],MATCH(Tabell2[[#This Row],[Dato]],Tabell3[Dato],0)),"")</f>
        <v/>
      </c>
    </row>
    <row r="70" spans="1:6" x14ac:dyDescent="0.25">
      <c r="A70" s="4">
        <f>_xlfn.ISOWEEKNUM(Tabell2[[#This Row],[Dato]])</f>
        <v>13</v>
      </c>
      <c r="B70" s="1">
        <f t="shared" si="2"/>
        <v>45013</v>
      </c>
      <c r="C70" s="5">
        <f>IF(Tabell2[[#This Row],[Dato]]&lt;=Datautregning!$I$4,Forenklet!$C$9,Forenklet!$C$11)</f>
        <v>6</v>
      </c>
      <c r="D70">
        <f>D69+((0.0426*Tabell2[[#This Row],[Temp]]^2)+(0.4259*Tabell2[[#This Row],[Temp]]+1.8992))</f>
        <v>767.9794000000004</v>
      </c>
      <c r="E70" s="3">
        <f>E69+Tabell2[[#This Row],[Temp]]</f>
        <v>760.78440000000001</v>
      </c>
      <c r="F70" t="str">
        <f>IFERROR(INDEX(Tabell3[Milepæler],MATCH(Tabell2[[#This Row],[Dato]],Tabell3[Dato],0)),"")</f>
        <v/>
      </c>
    </row>
    <row r="71" spans="1:6" x14ac:dyDescent="0.25">
      <c r="A71" s="4">
        <f>_xlfn.ISOWEEKNUM(Tabell2[[#This Row],[Dato]])</f>
        <v>13</v>
      </c>
      <c r="B71" s="1">
        <f t="shared" si="2"/>
        <v>45014</v>
      </c>
      <c r="C71" s="5">
        <f>IF(Tabell2[[#This Row],[Dato]]&lt;=Datautregning!$I$4,Forenklet!$C$9,Forenklet!$C$11)</f>
        <v>6</v>
      </c>
      <c r="D71">
        <f>D70+((0.0426*Tabell2[[#This Row],[Temp]]^2)+(0.4259*Tabell2[[#This Row],[Temp]]+1.8992))</f>
        <v>773.9676000000004</v>
      </c>
      <c r="E71" s="3">
        <f>E70+Tabell2[[#This Row],[Temp]]</f>
        <v>766.78440000000001</v>
      </c>
      <c r="F71" t="str">
        <f>IFERROR(INDEX(Tabell3[Milepæler],MATCH(Tabell2[[#This Row],[Dato]],Tabell3[Dato],0)),"")</f>
        <v/>
      </c>
    </row>
    <row r="72" spans="1:6" x14ac:dyDescent="0.25">
      <c r="A72" s="4">
        <f>_xlfn.ISOWEEKNUM(Tabell2[[#This Row],[Dato]])</f>
        <v>13</v>
      </c>
      <c r="B72" s="1">
        <f t="shared" si="2"/>
        <v>45015</v>
      </c>
      <c r="C72" s="5">
        <f>IF(Tabell2[[#This Row],[Dato]]&lt;=Datautregning!$I$4,Forenklet!$C$9,Forenklet!$C$11)</f>
        <v>6</v>
      </c>
      <c r="D72">
        <f>D71+((0.0426*Tabell2[[#This Row],[Temp]]^2)+(0.4259*Tabell2[[#This Row],[Temp]]+1.8992))</f>
        <v>779.95580000000041</v>
      </c>
      <c r="E72" s="3">
        <f>E71+Tabell2[[#This Row],[Temp]]</f>
        <v>772.78440000000001</v>
      </c>
      <c r="F72" t="str">
        <f>IFERROR(INDEX(Tabell3[Milepæler],MATCH(Tabell2[[#This Row],[Dato]],Tabell3[Dato],0)),"")</f>
        <v/>
      </c>
    </row>
    <row r="73" spans="1:6" x14ac:dyDescent="0.25">
      <c r="A73" s="4">
        <f>_xlfn.ISOWEEKNUM(Tabell2[[#This Row],[Dato]])</f>
        <v>13</v>
      </c>
      <c r="B73" s="1">
        <f t="shared" si="2"/>
        <v>45016</v>
      </c>
      <c r="C73" s="5">
        <f>IF(Tabell2[[#This Row],[Dato]]&lt;=Datautregning!$I$4,Forenklet!$C$9,Forenklet!$C$11)</f>
        <v>6</v>
      </c>
      <c r="D73">
        <f>D72+((0.0426*Tabell2[[#This Row],[Temp]]^2)+(0.4259*Tabell2[[#This Row],[Temp]]+1.8992))</f>
        <v>785.94400000000041</v>
      </c>
      <c r="E73" s="3">
        <f>E72+Tabell2[[#This Row],[Temp]]</f>
        <v>778.78440000000001</v>
      </c>
      <c r="F73" t="str">
        <f>IFERROR(INDEX(Tabell3[Milepæler],MATCH(Tabell2[[#This Row],[Dato]],Tabell3[Dato],0)),"")</f>
        <v/>
      </c>
    </row>
    <row r="74" spans="1:6" x14ac:dyDescent="0.25">
      <c r="A74" s="4">
        <f>_xlfn.ISOWEEKNUM(Tabell2[[#This Row],[Dato]])</f>
        <v>13</v>
      </c>
      <c r="B74" s="1">
        <f t="shared" si="2"/>
        <v>45017</v>
      </c>
      <c r="C74" s="5">
        <f>IF(Tabell2[[#This Row],[Dato]]&lt;=Datautregning!$I$4,Forenklet!$C$9,Forenklet!$C$11)</f>
        <v>6</v>
      </c>
      <c r="D74">
        <f>D73+((0.0426*Tabell2[[#This Row],[Temp]]^2)+(0.4259*Tabell2[[#This Row],[Temp]]+1.8992))</f>
        <v>791.93220000000042</v>
      </c>
      <c r="E74" s="3">
        <f>E73+Tabell2[[#This Row],[Temp]]</f>
        <v>784.78440000000001</v>
      </c>
      <c r="F74" t="str">
        <f>IFERROR(INDEX(Tabell3[Milepæler],MATCH(Tabell2[[#This Row],[Dato]],Tabell3[Dato],0)),"")</f>
        <v/>
      </c>
    </row>
    <row r="75" spans="1:6" x14ac:dyDescent="0.25">
      <c r="A75" s="4">
        <f>_xlfn.ISOWEEKNUM(Tabell2[[#This Row],[Dato]])</f>
        <v>13</v>
      </c>
      <c r="B75" s="1">
        <f t="shared" si="2"/>
        <v>45018</v>
      </c>
      <c r="C75" s="5">
        <f>IF(Tabell2[[#This Row],[Dato]]&lt;=Datautregning!$I$4,Forenklet!$C$9,Forenklet!$C$11)</f>
        <v>6</v>
      </c>
      <c r="D75">
        <f>D74+((0.0426*Tabell2[[#This Row],[Temp]]^2)+(0.4259*Tabell2[[#This Row],[Temp]]+1.8992))</f>
        <v>797.92040000000043</v>
      </c>
      <c r="E75" s="3">
        <f>E74+Tabell2[[#This Row],[Temp]]</f>
        <v>790.78440000000001</v>
      </c>
      <c r="F75" t="str">
        <f>IFERROR(INDEX(Tabell3[Milepæler],MATCH(Tabell2[[#This Row],[Dato]],Tabell3[Dato],0)),"")</f>
        <v/>
      </c>
    </row>
    <row r="76" spans="1:6" x14ac:dyDescent="0.25">
      <c r="A76" s="4">
        <f>_xlfn.ISOWEEKNUM(Tabell2[[#This Row],[Dato]])</f>
        <v>14</v>
      </c>
      <c r="B76" s="1">
        <f t="shared" si="2"/>
        <v>45019</v>
      </c>
      <c r="C76" s="5">
        <f>IF(Tabell2[[#This Row],[Dato]]&lt;=Datautregning!$I$4,Forenklet!$C$9,Forenklet!$C$11)</f>
        <v>6</v>
      </c>
      <c r="D76">
        <f>D75+((0.0426*Tabell2[[#This Row],[Temp]]^2)+(0.4259*Tabell2[[#This Row],[Temp]]+1.8992))</f>
        <v>803.90860000000043</v>
      </c>
      <c r="E76" s="3">
        <f>E75+Tabell2[[#This Row],[Temp]]</f>
        <v>796.78440000000001</v>
      </c>
      <c r="F76" t="str">
        <f>IFERROR(INDEX(Tabell3[Milepæler],MATCH(Tabell2[[#This Row],[Dato]],Tabell3[Dato],0)),"")</f>
        <v/>
      </c>
    </row>
    <row r="77" spans="1:6" x14ac:dyDescent="0.25">
      <c r="A77" s="4">
        <f>_xlfn.ISOWEEKNUM(Tabell2[[#This Row],[Dato]])</f>
        <v>14</v>
      </c>
      <c r="B77" s="1">
        <f t="shared" si="2"/>
        <v>45020</v>
      </c>
      <c r="C77" s="5">
        <f>IF(Tabell2[[#This Row],[Dato]]&lt;=Datautregning!$I$4,Forenklet!$C$9,Forenklet!$C$11)</f>
        <v>6</v>
      </c>
      <c r="D77">
        <f>D76+((0.0426*Tabell2[[#This Row],[Temp]]^2)+(0.4259*Tabell2[[#This Row],[Temp]]+1.8992))</f>
        <v>809.89680000000044</v>
      </c>
      <c r="E77" s="3">
        <f>E76+Tabell2[[#This Row],[Temp]]</f>
        <v>802.78440000000001</v>
      </c>
      <c r="F77" t="str">
        <f>IFERROR(INDEX(Tabell3[Milepæler],MATCH(Tabell2[[#This Row],[Dato]],Tabell3[Dato],0)),"")</f>
        <v/>
      </c>
    </row>
    <row r="78" spans="1:6" x14ac:dyDescent="0.25">
      <c r="A78" s="4">
        <f>_xlfn.ISOWEEKNUM(Tabell2[[#This Row],[Dato]])</f>
        <v>14</v>
      </c>
      <c r="B78" s="1">
        <f t="shared" si="2"/>
        <v>45021</v>
      </c>
      <c r="C78" s="5">
        <f>IF(Tabell2[[#This Row],[Dato]]&lt;=Datautregning!$I$4,Forenklet!$C$9,Forenklet!$C$11)</f>
        <v>6</v>
      </c>
      <c r="D78">
        <f>D77+((0.0426*Tabell2[[#This Row],[Temp]]^2)+(0.4259*Tabell2[[#This Row],[Temp]]+1.8992))</f>
        <v>815.88500000000045</v>
      </c>
      <c r="E78" s="3">
        <f>E77+Tabell2[[#This Row],[Temp]]</f>
        <v>808.78440000000001</v>
      </c>
      <c r="F78" t="str">
        <f>IFERROR(INDEX(Tabell3[Milepæler],MATCH(Tabell2[[#This Row],[Dato]],Tabell3[Dato],0)),"")</f>
        <v/>
      </c>
    </row>
    <row r="79" spans="1:6" x14ac:dyDescent="0.25">
      <c r="A79" s="4">
        <f>_xlfn.ISOWEEKNUM(Tabell2[[#This Row],[Dato]])</f>
        <v>14</v>
      </c>
      <c r="B79" s="1">
        <f t="shared" si="2"/>
        <v>45022</v>
      </c>
      <c r="C79" s="5">
        <f>IF(Tabell2[[#This Row],[Dato]]&lt;=Datautregning!$I$4,Forenklet!$C$9,Forenklet!$C$11)</f>
        <v>6</v>
      </c>
      <c r="D79">
        <f>D78+((0.0426*Tabell2[[#This Row],[Temp]]^2)+(0.4259*Tabell2[[#This Row],[Temp]]+1.8992))</f>
        <v>821.87320000000045</v>
      </c>
      <c r="E79" s="3">
        <f>E78+Tabell2[[#This Row],[Temp]]</f>
        <v>814.78440000000001</v>
      </c>
      <c r="F79" t="str">
        <f>IFERROR(INDEX(Tabell3[Milepæler],MATCH(Tabell2[[#This Row],[Dato]],Tabell3[Dato],0)),"")</f>
        <v/>
      </c>
    </row>
    <row r="80" spans="1:6" x14ac:dyDescent="0.25">
      <c r="A80" s="4">
        <f>_xlfn.ISOWEEKNUM(Tabell2[[#This Row],[Dato]])</f>
        <v>14</v>
      </c>
      <c r="B80" s="1">
        <f t="shared" si="2"/>
        <v>45023</v>
      </c>
      <c r="C80" s="5">
        <f>IF(Tabell2[[#This Row],[Dato]]&lt;=Datautregning!$I$4,Forenklet!$C$9,Forenklet!$C$11)</f>
        <v>6</v>
      </c>
      <c r="D80">
        <f>D79+((0.0426*Tabell2[[#This Row],[Temp]]^2)+(0.4259*Tabell2[[#This Row],[Temp]]+1.8992))</f>
        <v>827.86140000000046</v>
      </c>
      <c r="E80" s="3">
        <f>E79+Tabell2[[#This Row],[Temp]]</f>
        <v>820.78440000000001</v>
      </c>
      <c r="F80" t="str">
        <f>IFERROR(INDEX(Tabell3[Milepæler],MATCH(Tabell2[[#This Row],[Dato]],Tabell3[Dato],0)),"")</f>
        <v/>
      </c>
    </row>
    <row r="81" spans="1:6" x14ac:dyDescent="0.25">
      <c r="A81" s="4">
        <f>_xlfn.ISOWEEKNUM(Tabell2[[#This Row],[Dato]])</f>
        <v>14</v>
      </c>
      <c r="B81" s="1">
        <f t="shared" si="2"/>
        <v>45024</v>
      </c>
      <c r="C81" s="5">
        <f>IF(Tabell2[[#This Row],[Dato]]&lt;=Datautregning!$I$4,Forenklet!$C$9,Forenklet!$C$11)</f>
        <v>6</v>
      </c>
      <c r="D81">
        <f>D80+((0.0426*Tabell2[[#This Row],[Temp]]^2)+(0.4259*Tabell2[[#This Row],[Temp]]+1.8992))</f>
        <v>833.84960000000046</v>
      </c>
      <c r="E81" s="3">
        <f>E80+Tabell2[[#This Row],[Temp]]</f>
        <v>826.78440000000001</v>
      </c>
      <c r="F81" t="str">
        <f>IFERROR(INDEX(Tabell3[Milepæler],MATCH(Tabell2[[#This Row],[Dato]],Tabell3[Dato],0)),"")</f>
        <v/>
      </c>
    </row>
    <row r="82" spans="1:6" x14ac:dyDescent="0.25">
      <c r="A82" s="4">
        <f>_xlfn.ISOWEEKNUM(Tabell2[[#This Row],[Dato]])</f>
        <v>14</v>
      </c>
      <c r="B82" s="1">
        <f t="shared" si="2"/>
        <v>45025</v>
      </c>
      <c r="C82" s="5">
        <f>IF(Tabell2[[#This Row],[Dato]]&lt;=Datautregning!$I$4,Forenklet!$C$9,Forenklet!$C$11)</f>
        <v>6</v>
      </c>
      <c r="D82">
        <f>D81+((0.0426*Tabell2[[#This Row],[Temp]]^2)+(0.4259*Tabell2[[#This Row],[Temp]]+1.8992))</f>
        <v>839.83780000000047</v>
      </c>
      <c r="E82" s="3">
        <f>E81+Tabell2[[#This Row],[Temp]]</f>
        <v>832.78440000000001</v>
      </c>
      <c r="F82" t="str">
        <f>IFERROR(INDEX(Tabell3[Milepæler],MATCH(Tabell2[[#This Row],[Dato]],Tabell3[Dato],0)),"")</f>
        <v/>
      </c>
    </row>
    <row r="83" spans="1:6" x14ac:dyDescent="0.25">
      <c r="A83" s="4">
        <f>_xlfn.ISOWEEKNUM(Tabell2[[#This Row],[Dato]])</f>
        <v>15</v>
      </c>
      <c r="B83" s="1">
        <f t="shared" si="2"/>
        <v>45026</v>
      </c>
      <c r="C83" s="5">
        <f>IF(Tabell2[[#This Row],[Dato]]&lt;=Datautregning!$I$4,Forenklet!$C$9,Forenklet!$C$11)</f>
        <v>6</v>
      </c>
      <c r="D83">
        <f>D82+((0.0426*Tabell2[[#This Row],[Temp]]^2)+(0.4259*Tabell2[[#This Row],[Temp]]+1.8992))</f>
        <v>845.82600000000048</v>
      </c>
      <c r="E83" s="3">
        <f>E82+Tabell2[[#This Row],[Temp]]</f>
        <v>838.78440000000001</v>
      </c>
      <c r="F83" t="str">
        <f>IFERROR(INDEX(Tabell3[Milepæler],MATCH(Tabell2[[#This Row],[Dato]],Tabell3[Dato],0)),"")</f>
        <v/>
      </c>
    </row>
    <row r="84" spans="1:6" x14ac:dyDescent="0.25">
      <c r="A84" s="4">
        <f>_xlfn.ISOWEEKNUM(Tabell2[[#This Row],[Dato]])</f>
        <v>15</v>
      </c>
      <c r="B84" s="1">
        <f t="shared" si="2"/>
        <v>45027</v>
      </c>
      <c r="C84" s="5">
        <f>IF(Tabell2[[#This Row],[Dato]]&lt;=Datautregning!$I$4,Forenklet!$C$9,Forenklet!$C$11)</f>
        <v>6</v>
      </c>
      <c r="D84">
        <f>D83+((0.0426*Tabell2[[#This Row],[Temp]]^2)+(0.4259*Tabell2[[#This Row],[Temp]]+1.8992))</f>
        <v>851.81420000000048</v>
      </c>
      <c r="E84" s="3">
        <f>E83+Tabell2[[#This Row],[Temp]]</f>
        <v>844.78440000000001</v>
      </c>
      <c r="F84" t="str">
        <f>IFERROR(INDEX(Tabell3[Milepæler],MATCH(Tabell2[[#This Row],[Dato]],Tabell3[Dato],0)),"")</f>
        <v/>
      </c>
    </row>
    <row r="85" spans="1:6" x14ac:dyDescent="0.25">
      <c r="A85" s="4">
        <f>_xlfn.ISOWEEKNUM(Tabell2[[#This Row],[Dato]])</f>
        <v>15</v>
      </c>
      <c r="B85" s="1">
        <f t="shared" si="2"/>
        <v>45028</v>
      </c>
      <c r="C85" s="5">
        <f>IF(Tabell2[[#This Row],[Dato]]&lt;=Datautregning!$I$4,Forenklet!$C$9,Forenklet!$C$11)</f>
        <v>6</v>
      </c>
      <c r="D85">
        <f>D84+((0.0426*Tabell2[[#This Row],[Temp]]^2)+(0.4259*Tabell2[[#This Row],[Temp]]+1.8992))</f>
        <v>857.80240000000049</v>
      </c>
      <c r="E85" s="3">
        <f>E84+Tabell2[[#This Row],[Temp]]</f>
        <v>850.78440000000001</v>
      </c>
      <c r="F85" t="str">
        <f>IFERROR(INDEX(Tabell3[Milepæler],MATCH(Tabell2[[#This Row],[Dato]],Tabell3[Dato],0)),"")</f>
        <v/>
      </c>
    </row>
    <row r="86" spans="1:6" x14ac:dyDescent="0.25">
      <c r="A86" s="4">
        <f>_xlfn.ISOWEEKNUM(Tabell2[[#This Row],[Dato]])</f>
        <v>15</v>
      </c>
      <c r="B86" s="1">
        <f t="shared" si="2"/>
        <v>45029</v>
      </c>
      <c r="C86" s="5">
        <f>IF(Tabell2[[#This Row],[Dato]]&lt;=Datautregning!$I$4,Forenklet!$C$9,Forenklet!$C$11)</f>
        <v>6</v>
      </c>
      <c r="D86">
        <f>D85+((0.0426*Tabell2[[#This Row],[Temp]]^2)+(0.4259*Tabell2[[#This Row],[Temp]]+1.8992))</f>
        <v>863.7906000000005</v>
      </c>
      <c r="E86" s="3">
        <f>E85+Tabell2[[#This Row],[Temp]]</f>
        <v>856.78440000000001</v>
      </c>
      <c r="F86" t="str">
        <f>IFERROR(INDEX(Tabell3[Milepæler],MATCH(Tabell2[[#This Row],[Dato]],Tabell3[Dato],0)),"")</f>
        <v/>
      </c>
    </row>
    <row r="87" spans="1:6" x14ac:dyDescent="0.25">
      <c r="A87" s="4">
        <f>_xlfn.ISOWEEKNUM(Tabell2[[#This Row],[Dato]])</f>
        <v>15</v>
      </c>
      <c r="B87" s="1">
        <f t="shared" si="2"/>
        <v>45030</v>
      </c>
      <c r="C87" s="5">
        <f>IF(Tabell2[[#This Row],[Dato]]&lt;=Datautregning!$I$4,Forenklet!$C$9,Forenklet!$C$11)</f>
        <v>6</v>
      </c>
      <c r="D87">
        <f>D86+((0.0426*Tabell2[[#This Row],[Temp]]^2)+(0.4259*Tabell2[[#This Row],[Temp]]+1.8992))</f>
        <v>869.7788000000005</v>
      </c>
      <c r="E87" s="3">
        <f>E86+Tabell2[[#This Row],[Temp]]</f>
        <v>862.78440000000001</v>
      </c>
      <c r="F87" t="str">
        <f>IFERROR(INDEX(Tabell3[Milepæler],MATCH(Tabell2[[#This Row],[Dato]],Tabell3[Dato],0)),"")</f>
        <v/>
      </c>
    </row>
    <row r="88" spans="1:6" x14ac:dyDescent="0.25">
      <c r="A88" s="4">
        <f>_xlfn.ISOWEEKNUM(Tabell2[[#This Row],[Dato]])</f>
        <v>15</v>
      </c>
      <c r="B88" s="1">
        <f t="shared" si="2"/>
        <v>45031</v>
      </c>
      <c r="C88" s="5">
        <f>IF(Tabell2[[#This Row],[Dato]]&lt;=Datautregning!$I$4,Forenklet!$C$9,Forenklet!$C$11)</f>
        <v>6</v>
      </c>
      <c r="D88">
        <f>D87+((0.0426*Tabell2[[#This Row],[Temp]]^2)+(0.4259*Tabell2[[#This Row],[Temp]]+1.8992))</f>
        <v>875.76700000000051</v>
      </c>
      <c r="E88" s="3">
        <f>E87+Tabell2[[#This Row],[Temp]]</f>
        <v>868.78440000000001</v>
      </c>
      <c r="F88" t="str">
        <f>IFERROR(INDEX(Tabell3[Milepæler],MATCH(Tabell2[[#This Row],[Dato]],Tabell3[Dato],0)),"")</f>
        <v>Startfôringsvindu nedre</v>
      </c>
    </row>
    <row r="89" spans="1:6" x14ac:dyDescent="0.25">
      <c r="A89" s="4">
        <f>_xlfn.ISOWEEKNUM(Tabell2[[#This Row],[Dato]])</f>
        <v>15</v>
      </c>
      <c r="B89" s="1">
        <f t="shared" si="2"/>
        <v>45032</v>
      </c>
      <c r="C89" s="5">
        <f>IF(Tabell2[[#This Row],[Dato]]&lt;=Datautregning!$I$4,Forenklet!$C$9,Forenklet!$C$11)</f>
        <v>6</v>
      </c>
      <c r="D89">
        <f>D88+((0.0426*Tabell2[[#This Row],[Temp]]^2)+(0.4259*Tabell2[[#This Row],[Temp]]+1.8992))</f>
        <v>881.75520000000051</v>
      </c>
      <c r="E89" s="3">
        <f>E88+Tabell2[[#This Row],[Temp]]</f>
        <v>874.78440000000001</v>
      </c>
      <c r="F89" t="str">
        <f>IFERROR(INDEX(Tabell3[Milepæler],MATCH(Tabell2[[#This Row],[Dato]],Tabell3[Dato],0)),"")</f>
        <v/>
      </c>
    </row>
    <row r="90" spans="1:6" x14ac:dyDescent="0.25">
      <c r="A90" s="4">
        <f>_xlfn.ISOWEEKNUM(Tabell2[[#This Row],[Dato]])</f>
        <v>16</v>
      </c>
      <c r="B90" s="1">
        <f t="shared" si="2"/>
        <v>45033</v>
      </c>
      <c r="C90" s="5">
        <f>IF(Tabell2[[#This Row],[Dato]]&lt;=Datautregning!$I$4,Forenklet!$C$9,Forenklet!$C$11)</f>
        <v>6</v>
      </c>
      <c r="D90">
        <f>D89+((0.0426*Tabell2[[#This Row],[Temp]]^2)+(0.4259*Tabell2[[#This Row],[Temp]]+1.8992))</f>
        <v>887.74340000000052</v>
      </c>
      <c r="E90" s="3">
        <f>E89+Tabell2[[#This Row],[Temp]]</f>
        <v>880.78440000000001</v>
      </c>
      <c r="F90" t="str">
        <f>IFERROR(INDEX(Tabell3[Milepæler],MATCH(Tabell2[[#This Row],[Dato]],Tabell3[Dato],0)),"")</f>
        <v/>
      </c>
    </row>
    <row r="91" spans="1:6" x14ac:dyDescent="0.25">
      <c r="A91" s="4">
        <f>_xlfn.ISOWEEKNUM(Tabell2[[#This Row],[Dato]])</f>
        <v>16</v>
      </c>
      <c r="B91" s="1">
        <f t="shared" si="2"/>
        <v>45034</v>
      </c>
      <c r="C91" s="5">
        <f>IF(Tabell2[[#This Row],[Dato]]&lt;=Datautregning!$I$4,Forenklet!$C$9,Forenklet!$C$11)</f>
        <v>6</v>
      </c>
      <c r="D91">
        <f>D90+((0.0426*Tabell2[[#This Row],[Temp]]^2)+(0.4259*Tabell2[[#This Row],[Temp]]+1.8992))</f>
        <v>893.73160000000053</v>
      </c>
      <c r="E91" s="3">
        <f>E90+Tabell2[[#This Row],[Temp]]</f>
        <v>886.78440000000001</v>
      </c>
      <c r="F91" t="str">
        <f>IFERROR(INDEX(Tabell3[Milepæler],MATCH(Tabell2[[#This Row],[Dato]],Tabell3[Dato],0)),"")</f>
        <v/>
      </c>
    </row>
    <row r="92" spans="1:6" x14ac:dyDescent="0.25">
      <c r="A92" s="4">
        <f>_xlfn.ISOWEEKNUM(Tabell2[[#This Row],[Dato]])</f>
        <v>16</v>
      </c>
      <c r="B92" s="1">
        <f t="shared" si="2"/>
        <v>45035</v>
      </c>
      <c r="C92" s="5">
        <f>IF(Tabell2[[#This Row],[Dato]]&lt;=Datautregning!$I$4,Forenklet!$C$9,Forenklet!$C$11)</f>
        <v>6</v>
      </c>
      <c r="D92">
        <f>D91+((0.0426*Tabell2[[#This Row],[Temp]]^2)+(0.4259*Tabell2[[#This Row],[Temp]]+1.8992))</f>
        <v>899.71980000000053</v>
      </c>
      <c r="E92" s="3">
        <f>E91+Tabell2[[#This Row],[Temp]]</f>
        <v>892.78440000000001</v>
      </c>
      <c r="F92" t="str">
        <f>IFERROR(INDEX(Tabell3[Milepæler],MATCH(Tabell2[[#This Row],[Dato]],Tabell3[Dato],0)),"")</f>
        <v/>
      </c>
    </row>
    <row r="93" spans="1:6" x14ac:dyDescent="0.25">
      <c r="A93" s="4">
        <f>_xlfn.ISOWEEKNUM(Tabell2[[#This Row],[Dato]])</f>
        <v>16</v>
      </c>
      <c r="B93" s="1">
        <f t="shared" si="2"/>
        <v>45036</v>
      </c>
      <c r="C93" s="5">
        <f>IF(Tabell2[[#This Row],[Dato]]&lt;=Datautregning!$I$4,Forenklet!$C$9,Forenklet!$C$11)</f>
        <v>6</v>
      </c>
      <c r="D93">
        <f>D92+((0.0426*Tabell2[[#This Row],[Temp]]^2)+(0.4259*Tabell2[[#This Row],[Temp]]+1.8992))</f>
        <v>905.70800000000054</v>
      </c>
      <c r="E93" s="3">
        <f>E92+Tabell2[[#This Row],[Temp]]</f>
        <v>898.78440000000001</v>
      </c>
      <c r="F93" t="str">
        <f>IFERROR(INDEX(Tabell3[Milepæler],MATCH(Tabell2[[#This Row],[Dato]],Tabell3[Dato],0)),"")</f>
        <v>Startfôringsvindu øvre</v>
      </c>
    </row>
    <row r="94" spans="1:6" x14ac:dyDescent="0.25">
      <c r="A94" s="4">
        <f>_xlfn.ISOWEEKNUM(Tabell2[[#This Row],[Dato]])</f>
        <v>16</v>
      </c>
      <c r="B94" s="1">
        <f t="shared" si="2"/>
        <v>45037</v>
      </c>
      <c r="C94" s="5">
        <f>IF(Tabell2[[#This Row],[Dato]]&lt;=Datautregning!$I$4,Forenklet!$C$9,Forenklet!$C$11)</f>
        <v>6</v>
      </c>
      <c r="D94">
        <f>D93+((0.0426*Tabell2[[#This Row],[Temp]]^2)+(0.4259*Tabell2[[#This Row],[Temp]]+1.8992))</f>
        <v>911.69620000000054</v>
      </c>
      <c r="E94" s="3">
        <f>E93+Tabell2[[#This Row],[Temp]]</f>
        <v>904.78440000000001</v>
      </c>
      <c r="F94" t="str">
        <f>IFERROR(INDEX(Tabell3[Milepæler],MATCH(Tabell2[[#This Row],[Dato]],Tabell3[Dato],0)),"")</f>
        <v/>
      </c>
    </row>
    <row r="95" spans="1:6" x14ac:dyDescent="0.25">
      <c r="A95" s="4">
        <f>_xlfn.ISOWEEKNUM(Tabell2[[#This Row],[Dato]])</f>
        <v>16</v>
      </c>
      <c r="B95" s="1">
        <f t="shared" si="2"/>
        <v>45038</v>
      </c>
      <c r="C95" s="5">
        <f>IF(Tabell2[[#This Row],[Dato]]&lt;=Datautregning!$I$4,Forenklet!$C$9,Forenklet!$C$11)</f>
        <v>6</v>
      </c>
      <c r="D95">
        <f>D94+((0.0426*Tabell2[[#This Row],[Temp]]^2)+(0.4259*Tabell2[[#This Row],[Temp]]+1.8992))</f>
        <v>917.68440000000055</v>
      </c>
      <c r="E95" s="3">
        <f>E94+Tabell2[[#This Row],[Temp]]</f>
        <v>910.78440000000001</v>
      </c>
      <c r="F95" t="str">
        <f>IFERROR(INDEX(Tabell3[Milepæler],MATCH(Tabell2[[#This Row],[Dato]],Tabell3[Dato],0)),"")</f>
        <v/>
      </c>
    </row>
    <row r="96" spans="1:6" x14ac:dyDescent="0.25">
      <c r="A96" s="4">
        <f>_xlfn.ISOWEEKNUM(Tabell2[[#This Row],[Dato]])</f>
        <v>16</v>
      </c>
      <c r="B96" s="1">
        <f t="shared" si="2"/>
        <v>45039</v>
      </c>
      <c r="C96" s="5">
        <f>IF(Tabell2[[#This Row],[Dato]]&lt;=Datautregning!$I$4,Forenklet!$C$9,Forenklet!$C$11)</f>
        <v>6</v>
      </c>
      <c r="D96">
        <f>D95+((0.0426*Tabell2[[#This Row],[Temp]]^2)+(0.4259*Tabell2[[#This Row],[Temp]]+1.8992))</f>
        <v>923.67260000000056</v>
      </c>
      <c r="E96" s="3">
        <f>E95+Tabell2[[#This Row],[Temp]]</f>
        <v>916.78440000000001</v>
      </c>
      <c r="F96" t="str">
        <f>IFERROR(INDEX(Tabell3[Milepæler],MATCH(Tabell2[[#This Row],[Dato]],Tabell3[Dato],0)),"")</f>
        <v/>
      </c>
    </row>
    <row r="97" spans="1:6" x14ac:dyDescent="0.25">
      <c r="A97" s="4">
        <f>_xlfn.ISOWEEKNUM(Tabell2[[#This Row],[Dato]])</f>
        <v>17</v>
      </c>
      <c r="B97" s="1">
        <f t="shared" si="2"/>
        <v>45040</v>
      </c>
      <c r="C97" s="5">
        <f>IF(Tabell2[[#This Row],[Dato]]&lt;=Datautregning!$I$4,Forenklet!$C$9,Forenklet!$C$11)</f>
        <v>6</v>
      </c>
      <c r="D97">
        <f>D96+((0.0426*Tabell2[[#This Row],[Temp]]^2)+(0.4259*Tabell2[[#This Row],[Temp]]+1.8992))</f>
        <v>929.66080000000056</v>
      </c>
      <c r="E97" s="3">
        <f>E96+Tabell2[[#This Row],[Temp]]</f>
        <v>922.78440000000001</v>
      </c>
      <c r="F97" t="str">
        <f>IFERROR(INDEX(Tabell3[Milepæler],MATCH(Tabell2[[#This Row],[Dato]],Tabell3[Dato],0)),"")</f>
        <v/>
      </c>
    </row>
    <row r="98" spans="1:6" x14ac:dyDescent="0.25">
      <c r="A98" s="4">
        <f>_xlfn.ISOWEEKNUM(Tabell2[[#This Row],[Dato]])</f>
        <v>17</v>
      </c>
      <c r="B98" s="1">
        <f t="shared" si="2"/>
        <v>45041</v>
      </c>
      <c r="C98" s="5">
        <f>IF(Tabell2[[#This Row],[Dato]]&lt;=Datautregning!$I$4,Forenklet!$C$9,Forenklet!$C$11)</f>
        <v>6</v>
      </c>
      <c r="D98">
        <f>D97+((0.0426*Tabell2[[#This Row],[Temp]]^2)+(0.4259*Tabell2[[#This Row],[Temp]]+1.8992))</f>
        <v>935.64900000000057</v>
      </c>
      <c r="E98" s="3">
        <f>E97+Tabell2[[#This Row],[Temp]]</f>
        <v>928.78440000000001</v>
      </c>
      <c r="F98" t="str">
        <f>IFERROR(INDEX(Tabell3[Milepæler],MATCH(Tabell2[[#This Row],[Dato]],Tabell3[Dato],0)),"")</f>
        <v/>
      </c>
    </row>
    <row r="99" spans="1:6" x14ac:dyDescent="0.25">
      <c r="A99" s="4">
        <f>_xlfn.ISOWEEKNUM(Tabell2[[#This Row],[Dato]])</f>
        <v>17</v>
      </c>
      <c r="B99" s="1">
        <f t="shared" si="2"/>
        <v>45042</v>
      </c>
      <c r="C99" s="5">
        <f>IF(Tabell2[[#This Row],[Dato]]&lt;=Datautregning!$I$4,Forenklet!$C$9,Forenklet!$C$11)</f>
        <v>6</v>
      </c>
      <c r="D99">
        <f>D98+((0.0426*Tabell2[[#This Row],[Temp]]^2)+(0.4259*Tabell2[[#This Row],[Temp]]+1.8992))</f>
        <v>941.63720000000058</v>
      </c>
      <c r="E99" s="3">
        <f>E98+Tabell2[[#This Row],[Temp]]</f>
        <v>934.78440000000001</v>
      </c>
      <c r="F99" t="str">
        <f>IFERROR(INDEX(Tabell3[Milepæler],MATCH(Tabell2[[#This Row],[Dato]],Tabell3[Dato],0)),"")</f>
        <v/>
      </c>
    </row>
    <row r="100" spans="1:6" x14ac:dyDescent="0.25">
      <c r="A100" s="4">
        <f>_xlfn.ISOWEEKNUM(Tabell2[[#This Row],[Dato]])</f>
        <v>17</v>
      </c>
      <c r="B100" s="1">
        <f t="shared" si="2"/>
        <v>45043</v>
      </c>
      <c r="C100" s="5">
        <f>IF(Tabell2[[#This Row],[Dato]]&lt;=Datautregning!$I$4,Forenklet!$C$9,Forenklet!$C$11)</f>
        <v>6</v>
      </c>
      <c r="D100">
        <f>D99+((0.0426*Tabell2[[#This Row],[Temp]]^2)+(0.4259*Tabell2[[#This Row],[Temp]]+1.8992))</f>
        <v>947.62540000000058</v>
      </c>
      <c r="E100" s="3">
        <f>E99+Tabell2[[#This Row],[Temp]]</f>
        <v>940.78440000000001</v>
      </c>
      <c r="F100" t="str">
        <f>IFERROR(INDEX(Tabell3[Milepæler],MATCH(Tabell2[[#This Row],[Dato]],Tabell3[Dato],0)),"")</f>
        <v/>
      </c>
    </row>
    <row r="101" spans="1:6" x14ac:dyDescent="0.25">
      <c r="A101" s="4">
        <f>_xlfn.ISOWEEKNUM(Tabell2[[#This Row],[Dato]])</f>
        <v>17</v>
      </c>
      <c r="B101" s="1">
        <f t="shared" si="2"/>
        <v>45044</v>
      </c>
      <c r="C101" s="5">
        <f>IF(Tabell2[[#This Row],[Dato]]&lt;=Datautregning!$I$4,Forenklet!$C$9,Forenklet!$C$11)</f>
        <v>6</v>
      </c>
      <c r="D101">
        <f>D100+((0.0426*Tabell2[[#This Row],[Temp]]^2)+(0.4259*Tabell2[[#This Row],[Temp]]+1.8992))</f>
        <v>953.61360000000059</v>
      </c>
      <c r="E101" s="3">
        <f>E100+Tabell2[[#This Row],[Temp]]</f>
        <v>946.78440000000001</v>
      </c>
      <c r="F101" t="str">
        <f>IFERROR(INDEX(Tabell3[Milepæler],MATCH(Tabell2[[#This Row],[Dato]],Tabell3[Dato],0)),"")</f>
        <v/>
      </c>
    </row>
    <row r="102" spans="1:6" x14ac:dyDescent="0.25">
      <c r="A102" s="4">
        <f>_xlfn.ISOWEEKNUM(Tabell2[[#This Row],[Dato]])</f>
        <v>17</v>
      </c>
      <c r="B102" s="1">
        <f t="shared" si="2"/>
        <v>45045</v>
      </c>
      <c r="C102" s="5">
        <f>IF(Tabell2[[#This Row],[Dato]]&lt;=Datautregning!$I$4,Forenklet!$C$9,Forenklet!$C$11)</f>
        <v>6</v>
      </c>
      <c r="D102">
        <f>D101+((0.0426*Tabell2[[#This Row],[Temp]]^2)+(0.4259*Tabell2[[#This Row],[Temp]]+1.8992))</f>
        <v>959.60180000000059</v>
      </c>
      <c r="E102" s="3">
        <f>E101+Tabell2[[#This Row],[Temp]]</f>
        <v>952.78440000000001</v>
      </c>
      <c r="F102" t="str">
        <f>IFERROR(INDEX(Tabell3[Milepæler],MATCH(Tabell2[[#This Row],[Dato]],Tabell3[Dato],0)),"")</f>
        <v/>
      </c>
    </row>
    <row r="103" spans="1:6" x14ac:dyDescent="0.25">
      <c r="A103" s="4">
        <f>_xlfn.ISOWEEKNUM(Tabell2[[#This Row],[Dato]])</f>
        <v>17</v>
      </c>
      <c r="B103" s="1">
        <f t="shared" si="2"/>
        <v>45046</v>
      </c>
      <c r="C103" s="5">
        <f>IF(Tabell2[[#This Row],[Dato]]&lt;=Datautregning!$I$4,Forenklet!$C$9,Forenklet!$C$11)</f>
        <v>6</v>
      </c>
      <c r="D103">
        <f>D102+((0.0426*Tabell2[[#This Row],[Temp]]^2)+(0.4259*Tabell2[[#This Row],[Temp]]+1.8992))</f>
        <v>965.5900000000006</v>
      </c>
      <c r="E103" s="3">
        <f>E102+Tabell2[[#This Row],[Temp]]</f>
        <v>958.78440000000001</v>
      </c>
      <c r="F103" t="str">
        <f>IFERROR(INDEX(Tabell3[Milepæler],MATCH(Tabell2[[#This Row],[Dato]],Tabell3[Dato],0)),"")</f>
        <v/>
      </c>
    </row>
    <row r="104" spans="1:6" x14ac:dyDescent="0.25">
      <c r="A104" s="4">
        <f>_xlfn.ISOWEEKNUM(Tabell2[[#This Row],[Dato]])</f>
        <v>18</v>
      </c>
      <c r="B104" s="1">
        <f t="shared" si="2"/>
        <v>45047</v>
      </c>
      <c r="C104" s="5">
        <f>IF(Tabell2[[#This Row],[Dato]]&lt;=Datautregning!$I$4,Forenklet!$C$9,Forenklet!$C$11)</f>
        <v>6</v>
      </c>
      <c r="D104">
        <f>D103+((0.0426*Tabell2[[#This Row],[Temp]]^2)+(0.4259*Tabell2[[#This Row],[Temp]]+1.8992))</f>
        <v>971.57820000000061</v>
      </c>
      <c r="E104" s="3">
        <f>E103+Tabell2[[#This Row],[Temp]]</f>
        <v>964.78440000000001</v>
      </c>
      <c r="F104" t="str">
        <f>IFERROR(INDEX(Tabell3[Milepæler],MATCH(Tabell2[[#This Row],[Dato]],Tabell3[Dato],0)),"")</f>
        <v/>
      </c>
    </row>
    <row r="105" spans="1:6" x14ac:dyDescent="0.25">
      <c r="A105" s="4">
        <f>_xlfn.ISOWEEKNUM(Tabell2[[#This Row],[Dato]])</f>
        <v>18</v>
      </c>
      <c r="B105" s="1">
        <f t="shared" si="2"/>
        <v>45048</v>
      </c>
      <c r="C105" s="5">
        <f>IF(Tabell2[[#This Row],[Dato]]&lt;=Datautregning!$I$4,Forenklet!$C$9,Forenklet!$C$11)</f>
        <v>6</v>
      </c>
      <c r="D105">
        <f>D104+((0.0426*Tabell2[[#This Row],[Temp]]^2)+(0.4259*Tabell2[[#This Row],[Temp]]+1.8992))</f>
        <v>977.56640000000061</v>
      </c>
      <c r="E105" s="3">
        <f>E104+Tabell2[[#This Row],[Temp]]</f>
        <v>970.78440000000001</v>
      </c>
      <c r="F105" t="str">
        <f>IFERROR(INDEX(Tabell3[Milepæler],MATCH(Tabell2[[#This Row],[Dato]],Tabell3[Dato],0)),"")</f>
        <v/>
      </c>
    </row>
    <row r="106" spans="1:6" x14ac:dyDescent="0.25">
      <c r="A106" s="4">
        <f>_xlfn.ISOWEEKNUM(Tabell2[[#This Row],[Dato]])</f>
        <v>18</v>
      </c>
      <c r="B106" s="1">
        <f t="shared" si="2"/>
        <v>45049</v>
      </c>
      <c r="C106" s="5">
        <f>IF(Tabell2[[#This Row],[Dato]]&lt;=Datautregning!$I$4,Forenklet!$C$9,Forenklet!$C$11)</f>
        <v>6</v>
      </c>
      <c r="D106">
        <f>D105+((0.0426*Tabell2[[#This Row],[Temp]]^2)+(0.4259*Tabell2[[#This Row],[Temp]]+1.8992))</f>
        <v>983.55460000000062</v>
      </c>
      <c r="E106" s="3">
        <f>E105+Tabell2[[#This Row],[Temp]]</f>
        <v>976.78440000000001</v>
      </c>
      <c r="F106" t="str">
        <f>IFERROR(INDEX(Tabell3[Milepæler],MATCH(Tabell2[[#This Row],[Dato]],Tabell3[Dato],0)),"")</f>
        <v/>
      </c>
    </row>
    <row r="107" spans="1:6" x14ac:dyDescent="0.25">
      <c r="A107" s="4">
        <f>_xlfn.ISOWEEKNUM(Tabell2[[#This Row],[Dato]])</f>
        <v>18</v>
      </c>
      <c r="B107" s="1">
        <f t="shared" ref="B107:B170" si="3">B106+1</f>
        <v>45050</v>
      </c>
      <c r="C107" s="5">
        <f>IF(Tabell2[[#This Row],[Dato]]&lt;=Datautregning!$I$4,Forenklet!$C$9,Forenklet!$C$11)</f>
        <v>6</v>
      </c>
      <c r="D107">
        <f>D106+((0.0426*Tabell2[[#This Row],[Temp]]^2)+(0.4259*Tabell2[[#This Row],[Temp]]+1.8992))</f>
        <v>989.54280000000063</v>
      </c>
      <c r="E107" s="3">
        <f>E106+Tabell2[[#This Row],[Temp]]</f>
        <v>982.78440000000001</v>
      </c>
      <c r="F107" t="str">
        <f>IFERROR(INDEX(Tabell3[Milepæler],MATCH(Tabell2[[#This Row],[Dato]],Tabell3[Dato],0)),"")</f>
        <v/>
      </c>
    </row>
    <row r="108" spans="1:6" x14ac:dyDescent="0.25">
      <c r="A108" s="4">
        <f>_xlfn.ISOWEEKNUM(Tabell2[[#This Row],[Dato]])</f>
        <v>18</v>
      </c>
      <c r="B108" s="1">
        <f t="shared" si="3"/>
        <v>45051</v>
      </c>
      <c r="C108" s="5">
        <f>IF(Tabell2[[#This Row],[Dato]]&lt;=Datautregning!$I$4,Forenklet!$C$9,Forenklet!$C$11)</f>
        <v>6</v>
      </c>
      <c r="D108">
        <f>D107+((0.0426*Tabell2[[#This Row],[Temp]]^2)+(0.4259*Tabell2[[#This Row],[Temp]]+1.8992))</f>
        <v>995.53100000000063</v>
      </c>
      <c r="E108" s="3">
        <f>E107+Tabell2[[#This Row],[Temp]]</f>
        <v>988.78440000000001</v>
      </c>
      <c r="F108" t="str">
        <f>IFERROR(INDEX(Tabell3[Milepæler],MATCH(Tabell2[[#This Row],[Dato]],Tabell3[Dato],0)),"")</f>
        <v/>
      </c>
    </row>
    <row r="109" spans="1:6" x14ac:dyDescent="0.25">
      <c r="A109" s="4">
        <f>_xlfn.ISOWEEKNUM(Tabell2[[#This Row],[Dato]])</f>
        <v>18</v>
      </c>
      <c r="B109" s="1">
        <f t="shared" si="3"/>
        <v>45052</v>
      </c>
      <c r="C109" s="5">
        <f>IF(Tabell2[[#This Row],[Dato]]&lt;=Datautregning!$I$4,Forenklet!$C$9,Forenklet!$C$11)</f>
        <v>6</v>
      </c>
      <c r="D109">
        <f>D108+((0.0426*Tabell2[[#This Row],[Temp]]^2)+(0.4259*Tabell2[[#This Row],[Temp]]+1.8992))</f>
        <v>1001.5192000000006</v>
      </c>
      <c r="E109" s="3">
        <f>E108+Tabell2[[#This Row],[Temp]]</f>
        <v>994.78440000000001</v>
      </c>
      <c r="F109" t="str">
        <f>IFERROR(INDEX(Tabell3[Milepæler],MATCH(Tabell2[[#This Row],[Dato]],Tabell3[Dato],0)),"")</f>
        <v/>
      </c>
    </row>
    <row r="110" spans="1:6" x14ac:dyDescent="0.25">
      <c r="A110" s="4">
        <f>_xlfn.ISOWEEKNUM(Tabell2[[#This Row],[Dato]])</f>
        <v>18</v>
      </c>
      <c r="B110" s="1">
        <f t="shared" si="3"/>
        <v>45053</v>
      </c>
      <c r="C110" s="5">
        <f>IF(Tabell2[[#This Row],[Dato]]&lt;=Datautregning!$I$4,Forenklet!$C$9,Forenklet!$C$11)</f>
        <v>6</v>
      </c>
      <c r="D110">
        <f>D109+((0.0426*Tabell2[[#This Row],[Temp]]^2)+(0.4259*Tabell2[[#This Row],[Temp]]+1.8992))</f>
        <v>1007.5074000000006</v>
      </c>
      <c r="E110" s="3">
        <f>E109+Tabell2[[#This Row],[Temp]]</f>
        <v>1000.7844</v>
      </c>
      <c r="F110" t="str">
        <f>IFERROR(INDEX(Tabell3[Milepæler],MATCH(Tabell2[[#This Row],[Dato]],Tabell3[Dato],0)),"")</f>
        <v/>
      </c>
    </row>
    <row r="111" spans="1:6" x14ac:dyDescent="0.25">
      <c r="A111" s="4">
        <f>_xlfn.ISOWEEKNUM(Tabell2[[#This Row],[Dato]])</f>
        <v>19</v>
      </c>
      <c r="B111" s="1">
        <f t="shared" si="3"/>
        <v>45054</v>
      </c>
      <c r="C111" s="5">
        <f>IF(Tabell2[[#This Row],[Dato]]&lt;=Datautregning!$I$4,Forenklet!$C$9,Forenklet!$C$11)</f>
        <v>6</v>
      </c>
      <c r="D111">
        <f>D110+((0.0426*Tabell2[[#This Row],[Temp]]^2)+(0.4259*Tabell2[[#This Row],[Temp]]+1.8992))</f>
        <v>1013.4956000000006</v>
      </c>
      <c r="E111" s="3">
        <f>E110+Tabell2[[#This Row],[Temp]]</f>
        <v>1006.7844</v>
      </c>
      <c r="F111" t="str">
        <f>IFERROR(INDEX(Tabell3[Milepæler],MATCH(Tabell2[[#This Row],[Dato]],Tabell3[Dato],0)),"")</f>
        <v/>
      </c>
    </row>
    <row r="112" spans="1:6" x14ac:dyDescent="0.25">
      <c r="A112" s="4">
        <f>_xlfn.ISOWEEKNUM(Tabell2[[#This Row],[Dato]])</f>
        <v>19</v>
      </c>
      <c r="B112" s="1">
        <f t="shared" si="3"/>
        <v>45055</v>
      </c>
      <c r="C112" s="5">
        <f>IF(Tabell2[[#This Row],[Dato]]&lt;=Datautregning!$I$4,Forenklet!$C$9,Forenklet!$C$11)</f>
        <v>6</v>
      </c>
      <c r="D112">
        <f>D111+((0.0426*Tabell2[[#This Row],[Temp]]^2)+(0.4259*Tabell2[[#This Row],[Temp]]+1.8992))</f>
        <v>1019.4838000000007</v>
      </c>
      <c r="E112" s="3">
        <f>E111+Tabell2[[#This Row],[Temp]]</f>
        <v>1012.7844</v>
      </c>
      <c r="F112" t="str">
        <f>IFERROR(INDEX(Tabell3[Milepæler],MATCH(Tabell2[[#This Row],[Dato]],Tabell3[Dato],0)),"")</f>
        <v/>
      </c>
    </row>
    <row r="113" spans="1:6" x14ac:dyDescent="0.25">
      <c r="A113" s="4">
        <f>_xlfn.ISOWEEKNUM(Tabell2[[#This Row],[Dato]])</f>
        <v>19</v>
      </c>
      <c r="B113" s="1">
        <f t="shared" si="3"/>
        <v>45056</v>
      </c>
      <c r="C113" s="5">
        <f>IF(Tabell2[[#This Row],[Dato]]&lt;=Datautregning!$I$4,Forenklet!$C$9,Forenklet!$C$11)</f>
        <v>6</v>
      </c>
      <c r="D113">
        <f>D112+((0.0426*Tabell2[[#This Row],[Temp]]^2)+(0.4259*Tabell2[[#This Row],[Temp]]+1.8992))</f>
        <v>1025.4720000000007</v>
      </c>
      <c r="E113" s="3">
        <f>E112+Tabell2[[#This Row],[Temp]]</f>
        <v>1018.7844</v>
      </c>
      <c r="F113" t="str">
        <f>IFERROR(INDEX(Tabell3[Milepæler],MATCH(Tabell2[[#This Row],[Dato]],Tabell3[Dato],0)),"")</f>
        <v/>
      </c>
    </row>
    <row r="114" spans="1:6" x14ac:dyDescent="0.25">
      <c r="A114" s="4">
        <f>_xlfn.ISOWEEKNUM(Tabell2[[#This Row],[Dato]])</f>
        <v>19</v>
      </c>
      <c r="B114" s="1">
        <f t="shared" si="3"/>
        <v>45057</v>
      </c>
      <c r="C114" s="5">
        <f>IF(Tabell2[[#This Row],[Dato]]&lt;=Datautregning!$I$4,Forenklet!$C$9,Forenklet!$C$11)</f>
        <v>6</v>
      </c>
      <c r="D114">
        <f>D113+((0.0426*Tabell2[[#This Row],[Temp]]^2)+(0.4259*Tabell2[[#This Row],[Temp]]+1.8992))</f>
        <v>1031.4602000000007</v>
      </c>
      <c r="E114" s="3">
        <f>E113+Tabell2[[#This Row],[Temp]]</f>
        <v>1024.7844</v>
      </c>
      <c r="F114" t="str">
        <f>IFERROR(INDEX(Tabell3[Milepæler],MATCH(Tabell2[[#This Row],[Dato]],Tabell3[Dato],0)),"")</f>
        <v/>
      </c>
    </row>
    <row r="115" spans="1:6" x14ac:dyDescent="0.25">
      <c r="A115" s="4">
        <f>_xlfn.ISOWEEKNUM(Tabell2[[#This Row],[Dato]])</f>
        <v>19</v>
      </c>
      <c r="B115" s="1">
        <f t="shared" si="3"/>
        <v>45058</v>
      </c>
      <c r="C115" s="5">
        <f>IF(Tabell2[[#This Row],[Dato]]&lt;=Datautregning!$I$4,Forenklet!$C$9,Forenklet!$C$11)</f>
        <v>6</v>
      </c>
      <c r="D115">
        <f>D114+((0.0426*Tabell2[[#This Row],[Temp]]^2)+(0.4259*Tabell2[[#This Row],[Temp]]+1.8992))</f>
        <v>1037.4484000000007</v>
      </c>
      <c r="E115" s="3">
        <f>E114+Tabell2[[#This Row],[Temp]]</f>
        <v>1030.7844</v>
      </c>
      <c r="F115" t="str">
        <f>IFERROR(INDEX(Tabell3[Milepæler],MATCH(Tabell2[[#This Row],[Dato]],Tabell3[Dato],0)),"")</f>
        <v/>
      </c>
    </row>
    <row r="116" spans="1:6" x14ac:dyDescent="0.25">
      <c r="A116" s="4">
        <f>_xlfn.ISOWEEKNUM(Tabell2[[#This Row],[Dato]])</f>
        <v>19</v>
      </c>
      <c r="B116" s="1">
        <f t="shared" si="3"/>
        <v>45059</v>
      </c>
      <c r="C116" s="5">
        <f>IF(Tabell2[[#This Row],[Dato]]&lt;=Datautregning!$I$4,Forenklet!$C$9,Forenklet!$C$11)</f>
        <v>6</v>
      </c>
      <c r="D116">
        <f>D115+((0.0426*Tabell2[[#This Row],[Temp]]^2)+(0.4259*Tabell2[[#This Row],[Temp]]+1.8992))</f>
        <v>1043.4366000000007</v>
      </c>
      <c r="E116" s="3">
        <f>E115+Tabell2[[#This Row],[Temp]]</f>
        <v>1036.7844</v>
      </c>
      <c r="F116" t="str">
        <f>IFERROR(INDEX(Tabell3[Milepæler],MATCH(Tabell2[[#This Row],[Dato]],Tabell3[Dato],0)),"")</f>
        <v/>
      </c>
    </row>
    <row r="117" spans="1:6" x14ac:dyDescent="0.25">
      <c r="A117" s="4">
        <f>_xlfn.ISOWEEKNUM(Tabell2[[#This Row],[Dato]])</f>
        <v>19</v>
      </c>
      <c r="B117" s="1">
        <f t="shared" si="3"/>
        <v>45060</v>
      </c>
      <c r="C117" s="5">
        <f>IF(Tabell2[[#This Row],[Dato]]&lt;=Datautregning!$I$4,Forenklet!$C$9,Forenklet!$C$11)</f>
        <v>6</v>
      </c>
      <c r="D117">
        <f>D116+((0.0426*Tabell2[[#This Row],[Temp]]^2)+(0.4259*Tabell2[[#This Row],[Temp]]+1.8992))</f>
        <v>1049.4248000000007</v>
      </c>
      <c r="E117" s="3">
        <f>E116+Tabell2[[#This Row],[Temp]]</f>
        <v>1042.7844</v>
      </c>
      <c r="F117" t="str">
        <f>IFERROR(INDEX(Tabell3[Milepæler],MATCH(Tabell2[[#This Row],[Dato]],Tabell3[Dato],0)),"")</f>
        <v/>
      </c>
    </row>
    <row r="118" spans="1:6" x14ac:dyDescent="0.25">
      <c r="A118" s="4">
        <f>_xlfn.ISOWEEKNUM(Tabell2[[#This Row],[Dato]])</f>
        <v>20</v>
      </c>
      <c r="B118" s="1">
        <f t="shared" si="3"/>
        <v>45061</v>
      </c>
      <c r="C118" s="5">
        <f>IF(Tabell2[[#This Row],[Dato]]&lt;=Datautregning!$I$4,Forenklet!$C$9,Forenklet!$C$11)</f>
        <v>6</v>
      </c>
      <c r="D118">
        <f>D117+((0.0426*Tabell2[[#This Row],[Temp]]^2)+(0.4259*Tabell2[[#This Row],[Temp]]+1.8992))</f>
        <v>1055.4130000000007</v>
      </c>
      <c r="E118" s="3">
        <f>E117+Tabell2[[#This Row],[Temp]]</f>
        <v>1048.7844</v>
      </c>
      <c r="F118" t="str">
        <f>IFERROR(INDEX(Tabell3[Milepæler],MATCH(Tabell2[[#This Row],[Dato]],Tabell3[Dato],0)),"")</f>
        <v/>
      </c>
    </row>
    <row r="119" spans="1:6" x14ac:dyDescent="0.25">
      <c r="A119" s="4">
        <f>_xlfn.ISOWEEKNUM(Tabell2[[#This Row],[Dato]])</f>
        <v>20</v>
      </c>
      <c r="B119" s="1">
        <f t="shared" si="3"/>
        <v>45062</v>
      </c>
      <c r="C119" s="5">
        <f>IF(Tabell2[[#This Row],[Dato]]&lt;=Datautregning!$I$4,Forenklet!$C$9,Forenklet!$C$11)</f>
        <v>6</v>
      </c>
      <c r="D119">
        <f>D118+((0.0426*Tabell2[[#This Row],[Temp]]^2)+(0.4259*Tabell2[[#This Row],[Temp]]+1.8992))</f>
        <v>1061.4012000000007</v>
      </c>
      <c r="E119" s="3">
        <f>E118+Tabell2[[#This Row],[Temp]]</f>
        <v>1054.7844</v>
      </c>
      <c r="F119" t="str">
        <f>IFERROR(INDEX(Tabell3[Milepæler],MATCH(Tabell2[[#This Row],[Dato]],Tabell3[Dato],0)),"")</f>
        <v/>
      </c>
    </row>
    <row r="120" spans="1:6" x14ac:dyDescent="0.25">
      <c r="A120" s="4">
        <f>_xlfn.ISOWEEKNUM(Tabell2[[#This Row],[Dato]])</f>
        <v>20</v>
      </c>
      <c r="B120" s="1">
        <f t="shared" si="3"/>
        <v>45063</v>
      </c>
      <c r="C120" s="5">
        <f>IF(Tabell2[[#This Row],[Dato]]&lt;=Datautregning!$I$4,Forenklet!$C$9,Forenklet!$C$11)</f>
        <v>6</v>
      </c>
      <c r="D120">
        <f>D119+((0.0426*Tabell2[[#This Row],[Temp]]^2)+(0.4259*Tabell2[[#This Row],[Temp]]+1.8992))</f>
        <v>1067.3894000000007</v>
      </c>
      <c r="E120" s="3">
        <f>E119+Tabell2[[#This Row],[Temp]]</f>
        <v>1060.7844</v>
      </c>
      <c r="F120" t="str">
        <f>IFERROR(INDEX(Tabell3[Milepæler],MATCH(Tabell2[[#This Row],[Dato]],Tabell3[Dato],0)),"")</f>
        <v/>
      </c>
    </row>
    <row r="121" spans="1:6" x14ac:dyDescent="0.25">
      <c r="A121" s="4">
        <f>_xlfn.ISOWEEKNUM(Tabell2[[#This Row],[Dato]])</f>
        <v>20</v>
      </c>
      <c r="B121" s="1">
        <f t="shared" si="3"/>
        <v>45064</v>
      </c>
      <c r="C121" s="5">
        <f>IF(Tabell2[[#This Row],[Dato]]&lt;=Datautregning!$I$4,Forenklet!$C$9,Forenklet!$C$11)</f>
        <v>6</v>
      </c>
      <c r="D121">
        <f>D120+((0.0426*Tabell2[[#This Row],[Temp]]^2)+(0.4259*Tabell2[[#This Row],[Temp]]+1.8992))</f>
        <v>1073.3776000000007</v>
      </c>
      <c r="E121" s="3">
        <f>E120+Tabell2[[#This Row],[Temp]]</f>
        <v>1066.7844</v>
      </c>
      <c r="F121" t="str">
        <f>IFERROR(INDEX(Tabell3[Milepæler],MATCH(Tabell2[[#This Row],[Dato]],Tabell3[Dato],0)),"")</f>
        <v/>
      </c>
    </row>
    <row r="122" spans="1:6" x14ac:dyDescent="0.25">
      <c r="A122" s="4">
        <f>_xlfn.ISOWEEKNUM(Tabell2[[#This Row],[Dato]])</f>
        <v>20</v>
      </c>
      <c r="B122" s="1">
        <f t="shared" si="3"/>
        <v>45065</v>
      </c>
      <c r="C122" s="5">
        <f>IF(Tabell2[[#This Row],[Dato]]&lt;=Datautregning!$I$4,Forenklet!$C$9,Forenklet!$C$11)</f>
        <v>6</v>
      </c>
      <c r="D122">
        <f>D121+((0.0426*Tabell2[[#This Row],[Temp]]^2)+(0.4259*Tabell2[[#This Row],[Temp]]+1.8992))</f>
        <v>1079.3658000000007</v>
      </c>
      <c r="E122" s="3">
        <f>E121+Tabell2[[#This Row],[Temp]]</f>
        <v>1072.7844</v>
      </c>
      <c r="F122" t="str">
        <f>IFERROR(INDEX(Tabell3[Milepæler],MATCH(Tabell2[[#This Row],[Dato]],Tabell3[Dato],0)),"")</f>
        <v/>
      </c>
    </row>
    <row r="123" spans="1:6" x14ac:dyDescent="0.25">
      <c r="A123" s="4">
        <f>_xlfn.ISOWEEKNUM(Tabell2[[#This Row],[Dato]])</f>
        <v>20</v>
      </c>
      <c r="B123" s="1">
        <f t="shared" si="3"/>
        <v>45066</v>
      </c>
      <c r="C123" s="5">
        <f>IF(Tabell2[[#This Row],[Dato]]&lt;=Datautregning!$I$4,Forenklet!$C$9,Forenklet!$C$11)</f>
        <v>6</v>
      </c>
      <c r="D123">
        <f>D122+((0.0426*Tabell2[[#This Row],[Temp]]^2)+(0.4259*Tabell2[[#This Row],[Temp]]+1.8992))</f>
        <v>1085.3540000000007</v>
      </c>
      <c r="E123" s="3">
        <f>E122+Tabell2[[#This Row],[Temp]]</f>
        <v>1078.7844</v>
      </c>
      <c r="F123" t="str">
        <f>IFERROR(INDEX(Tabell3[Milepæler],MATCH(Tabell2[[#This Row],[Dato]],Tabell3[Dato],0)),"")</f>
        <v/>
      </c>
    </row>
    <row r="124" spans="1:6" x14ac:dyDescent="0.25">
      <c r="A124" s="4">
        <f>_xlfn.ISOWEEKNUM(Tabell2[[#This Row],[Dato]])</f>
        <v>20</v>
      </c>
      <c r="B124" s="1">
        <f t="shared" si="3"/>
        <v>45067</v>
      </c>
      <c r="C124" s="5">
        <f>IF(Tabell2[[#This Row],[Dato]]&lt;=Datautregning!$I$4,Forenklet!$C$9,Forenklet!$C$11)</f>
        <v>6</v>
      </c>
      <c r="D124">
        <f>D123+((0.0426*Tabell2[[#This Row],[Temp]]^2)+(0.4259*Tabell2[[#This Row],[Temp]]+1.8992))</f>
        <v>1091.3422000000007</v>
      </c>
      <c r="E124" s="3">
        <f>E123+Tabell2[[#This Row],[Temp]]</f>
        <v>1084.7844</v>
      </c>
      <c r="F124" t="str">
        <f>IFERROR(INDEX(Tabell3[Milepæler],MATCH(Tabell2[[#This Row],[Dato]],Tabell3[Dato],0)),"")</f>
        <v/>
      </c>
    </row>
    <row r="125" spans="1:6" x14ac:dyDescent="0.25">
      <c r="A125" s="4">
        <f>_xlfn.ISOWEEKNUM(Tabell2[[#This Row],[Dato]])</f>
        <v>21</v>
      </c>
      <c r="B125" s="1">
        <f t="shared" si="3"/>
        <v>45068</v>
      </c>
      <c r="C125" s="5">
        <f>IF(Tabell2[[#This Row],[Dato]]&lt;=Datautregning!$I$4,Forenklet!$C$9,Forenklet!$C$11)</f>
        <v>6</v>
      </c>
      <c r="D125">
        <f>D124+((0.0426*Tabell2[[#This Row],[Temp]]^2)+(0.4259*Tabell2[[#This Row],[Temp]]+1.8992))</f>
        <v>1097.3304000000007</v>
      </c>
      <c r="E125" s="3">
        <f>E124+Tabell2[[#This Row],[Temp]]</f>
        <v>1090.7844</v>
      </c>
      <c r="F125" t="str">
        <f>IFERROR(INDEX(Tabell3[Milepæler],MATCH(Tabell2[[#This Row],[Dato]],Tabell3[Dato],0)),"")</f>
        <v/>
      </c>
    </row>
    <row r="126" spans="1:6" x14ac:dyDescent="0.25">
      <c r="A126" s="4">
        <f>_xlfn.ISOWEEKNUM(Tabell2[[#This Row],[Dato]])</f>
        <v>21</v>
      </c>
      <c r="B126" s="1">
        <f t="shared" si="3"/>
        <v>45069</v>
      </c>
      <c r="C126" s="5">
        <f>IF(Tabell2[[#This Row],[Dato]]&lt;=Datautregning!$I$4,Forenklet!$C$9,Forenklet!$C$11)</f>
        <v>6</v>
      </c>
      <c r="D126">
        <f>D125+((0.0426*Tabell2[[#This Row],[Temp]]^2)+(0.4259*Tabell2[[#This Row],[Temp]]+1.8992))</f>
        <v>1103.3186000000007</v>
      </c>
      <c r="E126" s="3">
        <f>E125+Tabell2[[#This Row],[Temp]]</f>
        <v>1096.7844</v>
      </c>
      <c r="F126" t="str">
        <f>IFERROR(INDEX(Tabell3[Milepæler],MATCH(Tabell2[[#This Row],[Dato]],Tabell3[Dato],0)),"")</f>
        <v/>
      </c>
    </row>
    <row r="127" spans="1:6" x14ac:dyDescent="0.25">
      <c r="A127" s="4">
        <f>_xlfn.ISOWEEKNUM(Tabell2[[#This Row],[Dato]])</f>
        <v>21</v>
      </c>
      <c r="B127" s="1">
        <f t="shared" si="3"/>
        <v>45070</v>
      </c>
      <c r="C127" s="5">
        <f>IF(Tabell2[[#This Row],[Dato]]&lt;=Datautregning!$I$4,Forenklet!$C$9,Forenklet!$C$11)</f>
        <v>6</v>
      </c>
      <c r="D127">
        <f>D126+((0.0426*Tabell2[[#This Row],[Temp]]^2)+(0.4259*Tabell2[[#This Row],[Temp]]+1.8992))</f>
        <v>1109.3068000000007</v>
      </c>
      <c r="E127" s="3">
        <f>E126+Tabell2[[#This Row],[Temp]]</f>
        <v>1102.7844</v>
      </c>
      <c r="F127" t="str">
        <f>IFERROR(INDEX(Tabell3[Milepæler],MATCH(Tabell2[[#This Row],[Dato]],Tabell3[Dato],0)),"")</f>
        <v/>
      </c>
    </row>
    <row r="128" spans="1:6" x14ac:dyDescent="0.25">
      <c r="A128" s="4">
        <f>_xlfn.ISOWEEKNUM(Tabell2[[#This Row],[Dato]])</f>
        <v>21</v>
      </c>
      <c r="B128" s="1">
        <f t="shared" si="3"/>
        <v>45071</v>
      </c>
      <c r="C128" s="5">
        <f>IF(Tabell2[[#This Row],[Dato]]&lt;=Datautregning!$I$4,Forenklet!$C$9,Forenklet!$C$11)</f>
        <v>6</v>
      </c>
      <c r="D128">
        <f>D127+((0.0426*Tabell2[[#This Row],[Temp]]^2)+(0.4259*Tabell2[[#This Row],[Temp]]+1.8992))</f>
        <v>1115.2950000000008</v>
      </c>
      <c r="E128" s="3">
        <f>E127+Tabell2[[#This Row],[Temp]]</f>
        <v>1108.7844</v>
      </c>
      <c r="F128" t="str">
        <f>IFERROR(INDEX(Tabell3[Milepæler],MATCH(Tabell2[[#This Row],[Dato]],Tabell3[Dato],0)),"")</f>
        <v/>
      </c>
    </row>
    <row r="129" spans="1:6" x14ac:dyDescent="0.25">
      <c r="A129" s="4">
        <f>_xlfn.ISOWEEKNUM(Tabell2[[#This Row],[Dato]])</f>
        <v>21</v>
      </c>
      <c r="B129" s="1">
        <f t="shared" si="3"/>
        <v>45072</v>
      </c>
      <c r="C129" s="5">
        <f>IF(Tabell2[[#This Row],[Dato]]&lt;=Datautregning!$I$4,Forenklet!$C$9,Forenklet!$C$11)</f>
        <v>6</v>
      </c>
      <c r="D129">
        <f>D128+((0.0426*Tabell2[[#This Row],[Temp]]^2)+(0.4259*Tabell2[[#This Row],[Temp]]+1.8992))</f>
        <v>1121.2832000000008</v>
      </c>
      <c r="E129" s="3">
        <f>E128+Tabell2[[#This Row],[Temp]]</f>
        <v>1114.7844</v>
      </c>
      <c r="F129" t="str">
        <f>IFERROR(INDEX(Tabell3[Milepæler],MATCH(Tabell2[[#This Row],[Dato]],Tabell3[Dato],0)),"")</f>
        <v/>
      </c>
    </row>
    <row r="130" spans="1:6" x14ac:dyDescent="0.25">
      <c r="A130" s="4">
        <f>_xlfn.ISOWEEKNUM(Tabell2[[#This Row],[Dato]])</f>
        <v>21</v>
      </c>
      <c r="B130" s="1">
        <f t="shared" si="3"/>
        <v>45073</v>
      </c>
      <c r="C130" s="5">
        <f>IF(Tabell2[[#This Row],[Dato]]&lt;=Datautregning!$I$4,Forenklet!$C$9,Forenklet!$C$11)</f>
        <v>6</v>
      </c>
      <c r="D130">
        <f>D129+((0.0426*Tabell2[[#This Row],[Temp]]^2)+(0.4259*Tabell2[[#This Row],[Temp]]+1.8992))</f>
        <v>1127.2714000000008</v>
      </c>
      <c r="E130" s="3">
        <f>E129+Tabell2[[#This Row],[Temp]]</f>
        <v>1120.7844</v>
      </c>
      <c r="F130" t="str">
        <f>IFERROR(INDEX(Tabell3[Milepæler],MATCH(Tabell2[[#This Row],[Dato]],Tabell3[Dato],0)),"")</f>
        <v/>
      </c>
    </row>
    <row r="131" spans="1:6" x14ac:dyDescent="0.25">
      <c r="A131" s="4">
        <f>_xlfn.ISOWEEKNUM(Tabell2[[#This Row],[Dato]])</f>
        <v>21</v>
      </c>
      <c r="B131" s="1">
        <f t="shared" si="3"/>
        <v>45074</v>
      </c>
      <c r="C131" s="5">
        <f>IF(Tabell2[[#This Row],[Dato]]&lt;=Datautregning!$I$4,Forenklet!$C$9,Forenklet!$C$11)</f>
        <v>6</v>
      </c>
      <c r="D131">
        <f>D130+((0.0426*Tabell2[[#This Row],[Temp]]^2)+(0.4259*Tabell2[[#This Row],[Temp]]+1.8992))</f>
        <v>1133.2596000000008</v>
      </c>
      <c r="E131" s="3">
        <f>E130+Tabell2[[#This Row],[Temp]]</f>
        <v>1126.7844</v>
      </c>
      <c r="F131" t="str">
        <f>IFERROR(INDEX(Tabell3[Milepæler],MATCH(Tabell2[[#This Row],[Dato]],Tabell3[Dato],0)),"")</f>
        <v/>
      </c>
    </row>
    <row r="132" spans="1:6" x14ac:dyDescent="0.25">
      <c r="A132" s="4">
        <f>_xlfn.ISOWEEKNUM(Tabell2[[#This Row],[Dato]])</f>
        <v>22</v>
      </c>
      <c r="B132" s="1">
        <f t="shared" si="3"/>
        <v>45075</v>
      </c>
      <c r="C132" s="5">
        <f>IF(Tabell2[[#This Row],[Dato]]&lt;=Datautregning!$I$4,Forenklet!$C$9,Forenklet!$C$11)</f>
        <v>6</v>
      </c>
      <c r="D132">
        <f>D131+((0.0426*Tabell2[[#This Row],[Temp]]^2)+(0.4259*Tabell2[[#This Row],[Temp]]+1.8992))</f>
        <v>1139.2478000000008</v>
      </c>
      <c r="E132" s="3">
        <f>E131+Tabell2[[#This Row],[Temp]]</f>
        <v>1132.7844</v>
      </c>
      <c r="F132" t="str">
        <f>IFERROR(INDEX(Tabell3[Milepæler],MATCH(Tabell2[[#This Row],[Dato]],Tabell3[Dato],0)),"")</f>
        <v/>
      </c>
    </row>
    <row r="133" spans="1:6" x14ac:dyDescent="0.25">
      <c r="A133" s="4">
        <f>_xlfn.ISOWEEKNUM(Tabell2[[#This Row],[Dato]])</f>
        <v>22</v>
      </c>
      <c r="B133" s="1">
        <f t="shared" si="3"/>
        <v>45076</v>
      </c>
      <c r="C133" s="5">
        <f>IF(Tabell2[[#This Row],[Dato]]&lt;=Datautregning!$I$4,Forenklet!$C$9,Forenklet!$C$11)</f>
        <v>6</v>
      </c>
      <c r="D133">
        <f>D132+((0.0426*Tabell2[[#This Row],[Temp]]^2)+(0.4259*Tabell2[[#This Row],[Temp]]+1.8992))</f>
        <v>1145.2360000000008</v>
      </c>
      <c r="E133" s="3">
        <f>E132+Tabell2[[#This Row],[Temp]]</f>
        <v>1138.7844</v>
      </c>
      <c r="F133" t="str">
        <f>IFERROR(INDEX(Tabell3[Milepæler],MATCH(Tabell2[[#This Row],[Dato]],Tabell3[Dato],0)),"")</f>
        <v/>
      </c>
    </row>
    <row r="134" spans="1:6" x14ac:dyDescent="0.25">
      <c r="A134" s="4">
        <f>_xlfn.ISOWEEKNUM(Tabell2[[#This Row],[Dato]])</f>
        <v>22</v>
      </c>
      <c r="B134" s="1">
        <f t="shared" si="3"/>
        <v>45077</v>
      </c>
      <c r="C134" s="5">
        <f>IF(Tabell2[[#This Row],[Dato]]&lt;=Datautregning!$I$4,Forenklet!$C$9,Forenklet!$C$11)</f>
        <v>6</v>
      </c>
      <c r="D134">
        <f>D133+((0.0426*Tabell2[[#This Row],[Temp]]^2)+(0.4259*Tabell2[[#This Row],[Temp]]+1.8992))</f>
        <v>1151.2242000000008</v>
      </c>
      <c r="E134" s="3">
        <f>E133+Tabell2[[#This Row],[Temp]]</f>
        <v>1144.7844</v>
      </c>
      <c r="F134" t="str">
        <f>IFERROR(INDEX(Tabell3[Milepæler],MATCH(Tabell2[[#This Row],[Dato]],Tabell3[Dato],0)),"")</f>
        <v/>
      </c>
    </row>
    <row r="135" spans="1:6" x14ac:dyDescent="0.25">
      <c r="A135" s="4">
        <f>_xlfn.ISOWEEKNUM(Tabell2[[#This Row],[Dato]])</f>
        <v>22</v>
      </c>
      <c r="B135" s="1">
        <f t="shared" si="3"/>
        <v>45078</v>
      </c>
      <c r="C135" s="5">
        <f>IF(Tabell2[[#This Row],[Dato]]&lt;=Datautregning!$I$4,Forenklet!$C$9,Forenklet!$C$11)</f>
        <v>6</v>
      </c>
      <c r="D135">
        <f>D134+((0.0426*Tabell2[[#This Row],[Temp]]^2)+(0.4259*Tabell2[[#This Row],[Temp]]+1.8992))</f>
        <v>1157.2124000000008</v>
      </c>
      <c r="E135" s="3">
        <f>E134+Tabell2[[#This Row],[Temp]]</f>
        <v>1150.7844</v>
      </c>
      <c r="F135" t="str">
        <f>IFERROR(INDEX(Tabell3[Milepæler],MATCH(Tabell2[[#This Row],[Dato]],Tabell3[Dato],0)),"")</f>
        <v/>
      </c>
    </row>
    <row r="136" spans="1:6" x14ac:dyDescent="0.25">
      <c r="A136" s="4">
        <f>_xlfn.ISOWEEKNUM(Tabell2[[#This Row],[Dato]])</f>
        <v>22</v>
      </c>
      <c r="B136" s="1">
        <f t="shared" si="3"/>
        <v>45079</v>
      </c>
      <c r="C136" s="5">
        <f>IF(Tabell2[[#This Row],[Dato]]&lt;=Datautregning!$I$4,Forenklet!$C$9,Forenklet!$C$11)</f>
        <v>6</v>
      </c>
      <c r="D136">
        <f>D135+((0.0426*Tabell2[[#This Row],[Temp]]^2)+(0.4259*Tabell2[[#This Row],[Temp]]+1.8992))</f>
        <v>1163.2006000000008</v>
      </c>
      <c r="E136" s="3">
        <f>E135+Tabell2[[#This Row],[Temp]]</f>
        <v>1156.7844</v>
      </c>
      <c r="F136" t="str">
        <f>IFERROR(INDEX(Tabell3[Milepæler],MATCH(Tabell2[[#This Row],[Dato]],Tabell3[Dato],0)),"")</f>
        <v/>
      </c>
    </row>
    <row r="137" spans="1:6" x14ac:dyDescent="0.25">
      <c r="A137" s="4">
        <f>_xlfn.ISOWEEKNUM(Tabell2[[#This Row],[Dato]])</f>
        <v>22</v>
      </c>
      <c r="B137" s="1">
        <f t="shared" si="3"/>
        <v>45080</v>
      </c>
      <c r="C137" s="5">
        <f>IF(Tabell2[[#This Row],[Dato]]&lt;=Datautregning!$I$4,Forenklet!$C$9,Forenklet!$C$11)</f>
        <v>6</v>
      </c>
      <c r="D137">
        <f>D136+((0.0426*Tabell2[[#This Row],[Temp]]^2)+(0.4259*Tabell2[[#This Row],[Temp]]+1.8992))</f>
        <v>1169.1888000000008</v>
      </c>
      <c r="E137" s="3">
        <f>E136+Tabell2[[#This Row],[Temp]]</f>
        <v>1162.7844</v>
      </c>
      <c r="F137" t="str">
        <f>IFERROR(INDEX(Tabell3[Milepæler],MATCH(Tabell2[[#This Row],[Dato]],Tabell3[Dato],0)),"")</f>
        <v/>
      </c>
    </row>
    <row r="138" spans="1:6" x14ac:dyDescent="0.25">
      <c r="A138" s="4">
        <f>_xlfn.ISOWEEKNUM(Tabell2[[#This Row],[Dato]])</f>
        <v>22</v>
      </c>
      <c r="B138" s="1">
        <f t="shared" si="3"/>
        <v>45081</v>
      </c>
      <c r="C138" s="5">
        <f>IF(Tabell2[[#This Row],[Dato]]&lt;=Datautregning!$I$4,Forenklet!$C$9,Forenklet!$C$11)</f>
        <v>6</v>
      </c>
      <c r="D138">
        <f>D137+((0.0426*Tabell2[[#This Row],[Temp]]^2)+(0.4259*Tabell2[[#This Row],[Temp]]+1.8992))</f>
        <v>1175.1770000000008</v>
      </c>
      <c r="E138" s="3">
        <f>E137+Tabell2[[#This Row],[Temp]]</f>
        <v>1168.7844</v>
      </c>
      <c r="F138" t="str">
        <f>IFERROR(INDEX(Tabell3[Milepæler],MATCH(Tabell2[[#This Row],[Dato]],Tabell3[Dato],0)),"")</f>
        <v/>
      </c>
    </row>
    <row r="139" spans="1:6" x14ac:dyDescent="0.25">
      <c r="A139" s="4">
        <f>_xlfn.ISOWEEKNUM(Tabell2[[#This Row],[Dato]])</f>
        <v>23</v>
      </c>
      <c r="B139" s="1">
        <f t="shared" si="3"/>
        <v>45082</v>
      </c>
      <c r="C139" s="5">
        <f>IF(Tabell2[[#This Row],[Dato]]&lt;=Datautregning!$I$4,Forenklet!$C$9,Forenklet!$C$11)</f>
        <v>6</v>
      </c>
      <c r="D139">
        <f>D138+((0.0426*Tabell2[[#This Row],[Temp]]^2)+(0.4259*Tabell2[[#This Row],[Temp]]+1.8992))</f>
        <v>1181.1652000000008</v>
      </c>
      <c r="E139" s="3">
        <f>E138+Tabell2[[#This Row],[Temp]]</f>
        <v>1174.7844</v>
      </c>
      <c r="F139" t="str">
        <f>IFERROR(INDEX(Tabell3[Milepæler],MATCH(Tabell2[[#This Row],[Dato]],Tabell3[Dato],0)),"")</f>
        <v/>
      </c>
    </row>
    <row r="140" spans="1:6" x14ac:dyDescent="0.25">
      <c r="A140" s="4">
        <f>_xlfn.ISOWEEKNUM(Tabell2[[#This Row],[Dato]])</f>
        <v>23</v>
      </c>
      <c r="B140" s="1">
        <f t="shared" si="3"/>
        <v>45083</v>
      </c>
      <c r="C140" s="5">
        <f>IF(Tabell2[[#This Row],[Dato]]&lt;=Datautregning!$I$4,Forenklet!$C$9,Forenklet!$C$11)</f>
        <v>6</v>
      </c>
      <c r="D140">
        <f>D139+((0.0426*Tabell2[[#This Row],[Temp]]^2)+(0.4259*Tabell2[[#This Row],[Temp]]+1.8992))</f>
        <v>1187.1534000000008</v>
      </c>
      <c r="E140" s="3">
        <f>E139+Tabell2[[#This Row],[Temp]]</f>
        <v>1180.7844</v>
      </c>
      <c r="F140" t="str">
        <f>IFERROR(INDEX(Tabell3[Milepæler],MATCH(Tabell2[[#This Row],[Dato]],Tabell3[Dato],0)),"")</f>
        <v/>
      </c>
    </row>
    <row r="141" spans="1:6" x14ac:dyDescent="0.25">
      <c r="A141" s="4">
        <f>_xlfn.ISOWEEKNUM(Tabell2[[#This Row],[Dato]])</f>
        <v>23</v>
      </c>
      <c r="B141" s="1">
        <f t="shared" si="3"/>
        <v>45084</v>
      </c>
      <c r="C141" s="5">
        <f>IF(Tabell2[[#This Row],[Dato]]&lt;=Datautregning!$I$4,Forenklet!$C$9,Forenklet!$C$11)</f>
        <v>6</v>
      </c>
      <c r="D141">
        <f>D140+((0.0426*Tabell2[[#This Row],[Temp]]^2)+(0.4259*Tabell2[[#This Row],[Temp]]+1.8992))</f>
        <v>1193.1416000000008</v>
      </c>
      <c r="E141" s="3">
        <f>E140+Tabell2[[#This Row],[Temp]]</f>
        <v>1186.7844</v>
      </c>
      <c r="F141" t="str">
        <f>IFERROR(INDEX(Tabell3[Milepæler],MATCH(Tabell2[[#This Row],[Dato]],Tabell3[Dato],0)),"")</f>
        <v/>
      </c>
    </row>
    <row r="142" spans="1:6" x14ac:dyDescent="0.25">
      <c r="A142" s="4">
        <f>_xlfn.ISOWEEKNUM(Tabell2[[#This Row],[Dato]])</f>
        <v>23</v>
      </c>
      <c r="B142" s="1">
        <f t="shared" si="3"/>
        <v>45085</v>
      </c>
      <c r="C142" s="5">
        <f>IF(Tabell2[[#This Row],[Dato]]&lt;=Datautregning!$I$4,Forenklet!$C$9,Forenklet!$C$11)</f>
        <v>6</v>
      </c>
      <c r="D142">
        <f>D141+((0.0426*Tabell2[[#This Row],[Temp]]^2)+(0.4259*Tabell2[[#This Row],[Temp]]+1.8992))</f>
        <v>1199.1298000000008</v>
      </c>
      <c r="E142" s="3">
        <f>E141+Tabell2[[#This Row],[Temp]]</f>
        <v>1192.7844</v>
      </c>
      <c r="F142" t="str">
        <f>IFERROR(INDEX(Tabell3[Milepæler],MATCH(Tabell2[[#This Row],[Dato]],Tabell3[Dato],0)),"")</f>
        <v/>
      </c>
    </row>
    <row r="143" spans="1:6" x14ac:dyDescent="0.25">
      <c r="A143" s="4">
        <f>_xlfn.ISOWEEKNUM(Tabell2[[#This Row],[Dato]])</f>
        <v>23</v>
      </c>
      <c r="B143" s="1">
        <f t="shared" si="3"/>
        <v>45086</v>
      </c>
      <c r="C143" s="5">
        <f>IF(Tabell2[[#This Row],[Dato]]&lt;=Datautregning!$I$4,Forenklet!$C$9,Forenklet!$C$11)</f>
        <v>6</v>
      </c>
      <c r="D143">
        <f>D142+((0.0426*Tabell2[[#This Row],[Temp]]^2)+(0.4259*Tabell2[[#This Row],[Temp]]+1.8992))</f>
        <v>1205.1180000000008</v>
      </c>
      <c r="E143" s="3">
        <f>E142+Tabell2[[#This Row],[Temp]]</f>
        <v>1198.7844</v>
      </c>
      <c r="F143" t="str">
        <f>IFERROR(INDEX(Tabell3[Milepæler],MATCH(Tabell2[[#This Row],[Dato]],Tabell3[Dato],0)),"")</f>
        <v/>
      </c>
    </row>
    <row r="144" spans="1:6" x14ac:dyDescent="0.25">
      <c r="A144" s="4">
        <f>_xlfn.ISOWEEKNUM(Tabell2[[#This Row],[Dato]])</f>
        <v>23</v>
      </c>
      <c r="B144" s="1">
        <f t="shared" si="3"/>
        <v>45087</v>
      </c>
      <c r="C144" s="5">
        <f>IF(Tabell2[[#This Row],[Dato]]&lt;=Datautregning!$I$4,Forenklet!$C$9,Forenklet!$C$11)</f>
        <v>6</v>
      </c>
      <c r="D144">
        <f>D143+((0.0426*Tabell2[[#This Row],[Temp]]^2)+(0.4259*Tabell2[[#This Row],[Temp]]+1.8992))</f>
        <v>1211.1062000000009</v>
      </c>
      <c r="E144" s="3">
        <f>E143+Tabell2[[#This Row],[Temp]]</f>
        <v>1204.7844</v>
      </c>
      <c r="F144" t="str">
        <f>IFERROR(INDEX(Tabell3[Milepæler],MATCH(Tabell2[[#This Row],[Dato]],Tabell3[Dato],0)),"")</f>
        <v/>
      </c>
    </row>
    <row r="145" spans="1:6" x14ac:dyDescent="0.25">
      <c r="A145" s="4">
        <f>_xlfn.ISOWEEKNUM(Tabell2[[#This Row],[Dato]])</f>
        <v>23</v>
      </c>
      <c r="B145" s="1">
        <f t="shared" si="3"/>
        <v>45088</v>
      </c>
      <c r="C145" s="5">
        <f>IF(Tabell2[[#This Row],[Dato]]&lt;=Datautregning!$I$4,Forenklet!$C$9,Forenklet!$C$11)</f>
        <v>6</v>
      </c>
      <c r="D145">
        <f>D144+((0.0426*Tabell2[[#This Row],[Temp]]^2)+(0.4259*Tabell2[[#This Row],[Temp]]+1.8992))</f>
        <v>1217.0944000000009</v>
      </c>
      <c r="E145" s="3">
        <f>E144+Tabell2[[#This Row],[Temp]]</f>
        <v>1210.7844</v>
      </c>
      <c r="F145" t="str">
        <f>IFERROR(INDEX(Tabell3[Milepæler],MATCH(Tabell2[[#This Row],[Dato]],Tabell3[Dato],0)),"")</f>
        <v/>
      </c>
    </row>
    <row r="146" spans="1:6" x14ac:dyDescent="0.25">
      <c r="A146" s="4">
        <f>_xlfn.ISOWEEKNUM(Tabell2[[#This Row],[Dato]])</f>
        <v>24</v>
      </c>
      <c r="B146" s="1">
        <f t="shared" si="3"/>
        <v>45089</v>
      </c>
      <c r="C146" s="5">
        <f>IF(Tabell2[[#This Row],[Dato]]&lt;=Datautregning!$I$4,Forenklet!$C$9,Forenklet!$C$11)</f>
        <v>6</v>
      </c>
      <c r="D146">
        <f>D145+((0.0426*Tabell2[[#This Row],[Temp]]^2)+(0.4259*Tabell2[[#This Row],[Temp]]+1.8992))</f>
        <v>1223.0826000000009</v>
      </c>
      <c r="E146" s="3">
        <f>E145+Tabell2[[#This Row],[Temp]]</f>
        <v>1216.7844</v>
      </c>
      <c r="F146" t="str">
        <f>IFERROR(INDEX(Tabell3[Milepæler],MATCH(Tabell2[[#This Row],[Dato]],Tabell3[Dato],0)),"")</f>
        <v/>
      </c>
    </row>
    <row r="147" spans="1:6" x14ac:dyDescent="0.25">
      <c r="A147" s="4">
        <f>_xlfn.ISOWEEKNUM(Tabell2[[#This Row],[Dato]])</f>
        <v>24</v>
      </c>
      <c r="B147" s="1">
        <f t="shared" si="3"/>
        <v>45090</v>
      </c>
      <c r="C147" s="5">
        <f>IF(Tabell2[[#This Row],[Dato]]&lt;=Datautregning!$I$4,Forenklet!$C$9,Forenklet!$C$11)</f>
        <v>6</v>
      </c>
      <c r="D147">
        <f>D146+((0.0426*Tabell2[[#This Row],[Temp]]^2)+(0.4259*Tabell2[[#This Row],[Temp]]+1.8992))</f>
        <v>1229.0708000000009</v>
      </c>
      <c r="E147" s="3">
        <f>E146+Tabell2[[#This Row],[Temp]]</f>
        <v>1222.7844</v>
      </c>
      <c r="F147" t="str">
        <f>IFERROR(INDEX(Tabell3[Milepæler],MATCH(Tabell2[[#This Row],[Dato]],Tabell3[Dato],0)),"")</f>
        <v/>
      </c>
    </row>
    <row r="148" spans="1:6" x14ac:dyDescent="0.25">
      <c r="A148" s="4">
        <f>_xlfn.ISOWEEKNUM(Tabell2[[#This Row],[Dato]])</f>
        <v>24</v>
      </c>
      <c r="B148" s="1">
        <f t="shared" si="3"/>
        <v>45091</v>
      </c>
      <c r="C148" s="5">
        <f>IF(Tabell2[[#This Row],[Dato]]&lt;=Datautregning!$I$4,Forenklet!$C$9,Forenklet!$C$11)</f>
        <v>6</v>
      </c>
      <c r="D148">
        <f>D147+((0.0426*Tabell2[[#This Row],[Temp]]^2)+(0.4259*Tabell2[[#This Row],[Temp]]+1.8992))</f>
        <v>1235.0590000000009</v>
      </c>
      <c r="E148" s="3">
        <f>E147+Tabell2[[#This Row],[Temp]]</f>
        <v>1228.7844</v>
      </c>
      <c r="F148" t="str">
        <f>IFERROR(INDEX(Tabell3[Milepæler],MATCH(Tabell2[[#This Row],[Dato]],Tabell3[Dato],0)),"")</f>
        <v/>
      </c>
    </row>
    <row r="149" spans="1:6" x14ac:dyDescent="0.25">
      <c r="A149" s="4">
        <f>_xlfn.ISOWEEKNUM(Tabell2[[#This Row],[Dato]])</f>
        <v>24</v>
      </c>
      <c r="B149" s="1">
        <f t="shared" si="3"/>
        <v>45092</v>
      </c>
      <c r="C149" s="5">
        <f>IF(Tabell2[[#This Row],[Dato]]&lt;=Datautregning!$I$4,Forenklet!$C$9,Forenklet!$C$11)</f>
        <v>6</v>
      </c>
      <c r="D149">
        <f>D148+((0.0426*Tabell2[[#This Row],[Temp]]^2)+(0.4259*Tabell2[[#This Row],[Temp]]+1.8992))</f>
        <v>1241.0472000000009</v>
      </c>
      <c r="E149" s="3">
        <f>E148+Tabell2[[#This Row],[Temp]]</f>
        <v>1234.7844</v>
      </c>
      <c r="F149" t="str">
        <f>IFERROR(INDEX(Tabell3[Milepæler],MATCH(Tabell2[[#This Row],[Dato]],Tabell3[Dato],0)),"")</f>
        <v/>
      </c>
    </row>
    <row r="150" spans="1:6" x14ac:dyDescent="0.25">
      <c r="A150" s="4">
        <f>_xlfn.ISOWEEKNUM(Tabell2[[#This Row],[Dato]])</f>
        <v>24</v>
      </c>
      <c r="B150" s="1">
        <f t="shared" si="3"/>
        <v>45093</v>
      </c>
      <c r="C150" s="5">
        <f>IF(Tabell2[[#This Row],[Dato]]&lt;=Datautregning!$I$4,Forenklet!$C$9,Forenklet!$C$11)</f>
        <v>6</v>
      </c>
      <c r="D150">
        <f>D149+((0.0426*Tabell2[[#This Row],[Temp]]^2)+(0.4259*Tabell2[[#This Row],[Temp]]+1.8992))</f>
        <v>1247.0354000000009</v>
      </c>
      <c r="E150" s="3">
        <f>E149+Tabell2[[#This Row],[Temp]]</f>
        <v>1240.7844</v>
      </c>
      <c r="F150" t="str">
        <f>IFERROR(INDEX(Tabell3[Milepæler],MATCH(Tabell2[[#This Row],[Dato]],Tabell3[Dato],0)),"")</f>
        <v/>
      </c>
    </row>
    <row r="151" spans="1:6" x14ac:dyDescent="0.25">
      <c r="A151" s="4">
        <f>_xlfn.ISOWEEKNUM(Tabell2[[#This Row],[Dato]])</f>
        <v>24</v>
      </c>
      <c r="B151" s="1">
        <f t="shared" si="3"/>
        <v>45094</v>
      </c>
      <c r="C151" s="5">
        <f>IF(Tabell2[[#This Row],[Dato]]&lt;=Datautregning!$I$4,Forenklet!$C$9,Forenklet!$C$11)</f>
        <v>6</v>
      </c>
      <c r="D151">
        <f>D150+((0.0426*Tabell2[[#This Row],[Temp]]^2)+(0.4259*Tabell2[[#This Row],[Temp]]+1.8992))</f>
        <v>1253.0236000000009</v>
      </c>
      <c r="E151" s="3">
        <f>E150+Tabell2[[#This Row],[Temp]]</f>
        <v>1246.7844</v>
      </c>
      <c r="F151" t="str">
        <f>IFERROR(INDEX(Tabell3[Milepæler],MATCH(Tabell2[[#This Row],[Dato]],Tabell3[Dato],0)),"")</f>
        <v/>
      </c>
    </row>
    <row r="152" spans="1:6" x14ac:dyDescent="0.25">
      <c r="A152" s="4">
        <f>_xlfn.ISOWEEKNUM(Tabell2[[#This Row],[Dato]])</f>
        <v>24</v>
      </c>
      <c r="B152" s="1">
        <f t="shared" si="3"/>
        <v>45095</v>
      </c>
      <c r="C152" s="5">
        <f>IF(Tabell2[[#This Row],[Dato]]&lt;=Datautregning!$I$4,Forenklet!$C$9,Forenklet!$C$11)</f>
        <v>6</v>
      </c>
      <c r="D152">
        <f>D151+((0.0426*Tabell2[[#This Row],[Temp]]^2)+(0.4259*Tabell2[[#This Row],[Temp]]+1.8992))</f>
        <v>1259.0118000000009</v>
      </c>
      <c r="E152" s="3">
        <f>E151+Tabell2[[#This Row],[Temp]]</f>
        <v>1252.7844</v>
      </c>
      <c r="F152" t="str">
        <f>IFERROR(INDEX(Tabell3[Milepæler],MATCH(Tabell2[[#This Row],[Dato]],Tabell3[Dato],0)),"")</f>
        <v/>
      </c>
    </row>
    <row r="153" spans="1:6" x14ac:dyDescent="0.25">
      <c r="A153" s="4">
        <f>_xlfn.ISOWEEKNUM(Tabell2[[#This Row],[Dato]])</f>
        <v>25</v>
      </c>
      <c r="B153" s="1">
        <f t="shared" si="3"/>
        <v>45096</v>
      </c>
      <c r="C153" s="5">
        <f>IF(Tabell2[[#This Row],[Dato]]&lt;=Datautregning!$I$4,Forenklet!$C$9,Forenklet!$C$11)</f>
        <v>6</v>
      </c>
      <c r="D153">
        <f>D152+((0.0426*Tabell2[[#This Row],[Temp]]^2)+(0.4259*Tabell2[[#This Row],[Temp]]+1.8992))</f>
        <v>1265.0000000000009</v>
      </c>
      <c r="E153" s="3">
        <f>E152+Tabell2[[#This Row],[Temp]]</f>
        <v>1258.7844</v>
      </c>
      <c r="F153" t="str">
        <f>IFERROR(INDEX(Tabell3[Milepæler],MATCH(Tabell2[[#This Row],[Dato]],Tabell3[Dato],0)),"")</f>
        <v/>
      </c>
    </row>
    <row r="154" spans="1:6" x14ac:dyDescent="0.25">
      <c r="A154" s="4">
        <f>_xlfn.ISOWEEKNUM(Tabell2[[#This Row],[Dato]])</f>
        <v>25</v>
      </c>
      <c r="B154" s="1">
        <f t="shared" si="3"/>
        <v>45097</v>
      </c>
      <c r="C154" s="5">
        <f>IF(Tabell2[[#This Row],[Dato]]&lt;=Datautregning!$I$4,Forenklet!$C$9,Forenklet!$C$11)</f>
        <v>6</v>
      </c>
      <c r="D154">
        <f>D153+((0.0426*Tabell2[[#This Row],[Temp]]^2)+(0.4259*Tabell2[[#This Row],[Temp]]+1.8992))</f>
        <v>1270.9882000000009</v>
      </c>
      <c r="E154" s="3">
        <f>E153+Tabell2[[#This Row],[Temp]]</f>
        <v>1264.7844</v>
      </c>
      <c r="F154" t="str">
        <f>IFERROR(INDEX(Tabell3[Milepæler],MATCH(Tabell2[[#This Row],[Dato]],Tabell3[Dato],0)),"")</f>
        <v/>
      </c>
    </row>
    <row r="155" spans="1:6" x14ac:dyDescent="0.25">
      <c r="A155" s="4">
        <f>_xlfn.ISOWEEKNUM(Tabell2[[#This Row],[Dato]])</f>
        <v>25</v>
      </c>
      <c r="B155" s="1">
        <f t="shared" si="3"/>
        <v>45098</v>
      </c>
      <c r="C155" s="5">
        <f>IF(Tabell2[[#This Row],[Dato]]&lt;=Datautregning!$I$4,Forenklet!$C$9,Forenklet!$C$11)</f>
        <v>6</v>
      </c>
      <c r="D155">
        <f>D154+((0.0426*Tabell2[[#This Row],[Temp]]^2)+(0.4259*Tabell2[[#This Row],[Temp]]+1.8992))</f>
        <v>1276.9764000000009</v>
      </c>
      <c r="E155" s="3">
        <f>E154+Tabell2[[#This Row],[Temp]]</f>
        <v>1270.7844</v>
      </c>
      <c r="F155" t="str">
        <f>IFERROR(INDEX(Tabell3[Milepæler],MATCH(Tabell2[[#This Row],[Dato]],Tabell3[Dato],0)),"")</f>
        <v/>
      </c>
    </row>
    <row r="156" spans="1:6" x14ac:dyDescent="0.25">
      <c r="A156" s="4">
        <f>_xlfn.ISOWEEKNUM(Tabell2[[#This Row],[Dato]])</f>
        <v>25</v>
      </c>
      <c r="B156" s="1">
        <f t="shared" si="3"/>
        <v>45099</v>
      </c>
      <c r="C156" s="5">
        <f>IF(Tabell2[[#This Row],[Dato]]&lt;=Datautregning!$I$4,Forenklet!$C$9,Forenklet!$C$11)</f>
        <v>6</v>
      </c>
      <c r="D156">
        <f>D155+((0.0426*Tabell2[[#This Row],[Temp]]^2)+(0.4259*Tabell2[[#This Row],[Temp]]+1.8992))</f>
        <v>1282.9646000000009</v>
      </c>
      <c r="E156" s="3">
        <f>E155+Tabell2[[#This Row],[Temp]]</f>
        <v>1276.7844</v>
      </c>
      <c r="F156" t="str">
        <f>IFERROR(INDEX(Tabell3[Milepæler],MATCH(Tabell2[[#This Row],[Dato]],Tabell3[Dato],0)),"")</f>
        <v/>
      </c>
    </row>
    <row r="157" spans="1:6" x14ac:dyDescent="0.25">
      <c r="A157" s="4">
        <f>_xlfn.ISOWEEKNUM(Tabell2[[#This Row],[Dato]])</f>
        <v>25</v>
      </c>
      <c r="B157" s="1">
        <f t="shared" si="3"/>
        <v>45100</v>
      </c>
      <c r="C157" s="5">
        <f>IF(Tabell2[[#This Row],[Dato]]&lt;=Datautregning!$I$4,Forenklet!$C$9,Forenklet!$C$11)</f>
        <v>6</v>
      </c>
      <c r="D157">
        <f>D156+((0.0426*Tabell2[[#This Row],[Temp]]^2)+(0.4259*Tabell2[[#This Row],[Temp]]+1.8992))</f>
        <v>1288.9528000000009</v>
      </c>
      <c r="E157" s="3">
        <f>E156+Tabell2[[#This Row],[Temp]]</f>
        <v>1282.7844</v>
      </c>
      <c r="F157" t="str">
        <f>IFERROR(INDEX(Tabell3[Milepæler],MATCH(Tabell2[[#This Row],[Dato]],Tabell3[Dato],0)),"")</f>
        <v/>
      </c>
    </row>
    <row r="158" spans="1:6" x14ac:dyDescent="0.25">
      <c r="A158" s="4">
        <f>_xlfn.ISOWEEKNUM(Tabell2[[#This Row],[Dato]])</f>
        <v>25</v>
      </c>
      <c r="B158" s="1">
        <f t="shared" si="3"/>
        <v>45101</v>
      </c>
      <c r="C158" s="5">
        <f>IF(Tabell2[[#This Row],[Dato]]&lt;=Datautregning!$I$4,Forenklet!$C$9,Forenklet!$C$11)</f>
        <v>6</v>
      </c>
      <c r="D158">
        <f>D157+((0.0426*Tabell2[[#This Row],[Temp]]^2)+(0.4259*Tabell2[[#This Row],[Temp]]+1.8992))</f>
        <v>1294.9410000000009</v>
      </c>
      <c r="E158" s="3">
        <f>E157+Tabell2[[#This Row],[Temp]]</f>
        <v>1288.7844</v>
      </c>
      <c r="F158" t="str">
        <f>IFERROR(INDEX(Tabell3[Milepæler],MATCH(Tabell2[[#This Row],[Dato]],Tabell3[Dato],0)),"")</f>
        <v/>
      </c>
    </row>
    <row r="159" spans="1:6" x14ac:dyDescent="0.25">
      <c r="A159" s="4">
        <f>_xlfn.ISOWEEKNUM(Tabell2[[#This Row],[Dato]])</f>
        <v>25</v>
      </c>
      <c r="B159" s="1">
        <f t="shared" si="3"/>
        <v>45102</v>
      </c>
      <c r="C159" s="5">
        <f>IF(Tabell2[[#This Row],[Dato]]&lt;=Datautregning!$I$4,Forenklet!$C$9,Forenklet!$C$11)</f>
        <v>6</v>
      </c>
      <c r="D159">
        <f>D158+((0.0426*Tabell2[[#This Row],[Temp]]^2)+(0.4259*Tabell2[[#This Row],[Temp]]+1.8992))</f>
        <v>1300.9292000000009</v>
      </c>
      <c r="E159" s="3">
        <f>E158+Tabell2[[#This Row],[Temp]]</f>
        <v>1294.7844</v>
      </c>
      <c r="F159" t="str">
        <f>IFERROR(INDEX(Tabell3[Milepæler],MATCH(Tabell2[[#This Row],[Dato]],Tabell3[Dato],0)),"")</f>
        <v/>
      </c>
    </row>
    <row r="160" spans="1:6" x14ac:dyDescent="0.25">
      <c r="A160" s="4">
        <f>_xlfn.ISOWEEKNUM(Tabell2[[#This Row],[Dato]])</f>
        <v>26</v>
      </c>
      <c r="B160" s="1">
        <f t="shared" si="3"/>
        <v>45103</v>
      </c>
      <c r="C160" s="5">
        <f>IF(Tabell2[[#This Row],[Dato]]&lt;=Datautregning!$I$4,Forenklet!$C$9,Forenklet!$C$11)</f>
        <v>6</v>
      </c>
      <c r="D160">
        <f>D159+((0.0426*Tabell2[[#This Row],[Temp]]^2)+(0.4259*Tabell2[[#This Row],[Temp]]+1.8992))</f>
        <v>1306.917400000001</v>
      </c>
      <c r="E160" s="3">
        <f>E159+Tabell2[[#This Row],[Temp]]</f>
        <v>1300.7844</v>
      </c>
      <c r="F160" t="str">
        <f>IFERROR(INDEX(Tabell3[Milepæler],MATCH(Tabell2[[#This Row],[Dato]],Tabell3[Dato],0)),"")</f>
        <v/>
      </c>
    </row>
    <row r="161" spans="1:6" x14ac:dyDescent="0.25">
      <c r="A161" s="4">
        <f>_xlfn.ISOWEEKNUM(Tabell2[[#This Row],[Dato]])</f>
        <v>26</v>
      </c>
      <c r="B161" s="1">
        <f t="shared" si="3"/>
        <v>45104</v>
      </c>
      <c r="C161" s="5">
        <f>IF(Tabell2[[#This Row],[Dato]]&lt;=Datautregning!$I$4,Forenklet!$C$9,Forenklet!$C$11)</f>
        <v>6</v>
      </c>
      <c r="D161">
        <f>D160+((0.0426*Tabell2[[#This Row],[Temp]]^2)+(0.4259*Tabell2[[#This Row],[Temp]]+1.8992))</f>
        <v>1312.905600000001</v>
      </c>
      <c r="E161" s="3">
        <f>E160+Tabell2[[#This Row],[Temp]]</f>
        <v>1306.7844</v>
      </c>
      <c r="F161" t="str">
        <f>IFERROR(INDEX(Tabell3[Milepæler],MATCH(Tabell2[[#This Row],[Dato]],Tabell3[Dato],0)),"")</f>
        <v/>
      </c>
    </row>
    <row r="162" spans="1:6" x14ac:dyDescent="0.25">
      <c r="A162" s="4">
        <f>_xlfn.ISOWEEKNUM(Tabell2[[#This Row],[Dato]])</f>
        <v>26</v>
      </c>
      <c r="B162" s="1">
        <f t="shared" si="3"/>
        <v>45105</v>
      </c>
      <c r="C162" s="5">
        <f>IF(Tabell2[[#This Row],[Dato]]&lt;=Datautregning!$I$4,Forenklet!$C$9,Forenklet!$C$11)</f>
        <v>6</v>
      </c>
      <c r="D162">
        <f>D161+((0.0426*Tabell2[[#This Row],[Temp]]^2)+(0.4259*Tabell2[[#This Row],[Temp]]+1.8992))</f>
        <v>1318.893800000001</v>
      </c>
      <c r="E162" s="3">
        <f>E161+Tabell2[[#This Row],[Temp]]</f>
        <v>1312.7844</v>
      </c>
      <c r="F162" t="str">
        <f>IFERROR(INDEX(Tabell3[Milepæler],MATCH(Tabell2[[#This Row],[Dato]],Tabell3[Dato],0)),"")</f>
        <v/>
      </c>
    </row>
    <row r="163" spans="1:6" x14ac:dyDescent="0.25">
      <c r="A163" s="4">
        <f>_xlfn.ISOWEEKNUM(Tabell2[[#This Row],[Dato]])</f>
        <v>26</v>
      </c>
      <c r="B163" s="1">
        <f t="shared" si="3"/>
        <v>45106</v>
      </c>
      <c r="C163" s="5">
        <f>IF(Tabell2[[#This Row],[Dato]]&lt;=Datautregning!$I$4,Forenklet!$C$9,Forenklet!$C$11)</f>
        <v>6</v>
      </c>
      <c r="D163">
        <f>D162+((0.0426*Tabell2[[#This Row],[Temp]]^2)+(0.4259*Tabell2[[#This Row],[Temp]]+1.8992))</f>
        <v>1324.882000000001</v>
      </c>
      <c r="E163" s="3">
        <f>E162+Tabell2[[#This Row],[Temp]]</f>
        <v>1318.7844</v>
      </c>
      <c r="F163" t="str">
        <f>IFERROR(INDEX(Tabell3[Milepæler],MATCH(Tabell2[[#This Row],[Dato]],Tabell3[Dato],0)),"")</f>
        <v/>
      </c>
    </row>
    <row r="164" spans="1:6" x14ac:dyDescent="0.25">
      <c r="A164" s="4">
        <f>_xlfn.ISOWEEKNUM(Tabell2[[#This Row],[Dato]])</f>
        <v>26</v>
      </c>
      <c r="B164" s="1">
        <f t="shared" si="3"/>
        <v>45107</v>
      </c>
      <c r="C164" s="5">
        <f>IF(Tabell2[[#This Row],[Dato]]&lt;=Datautregning!$I$4,Forenklet!$C$9,Forenklet!$C$11)</f>
        <v>6</v>
      </c>
      <c r="D164">
        <f>D163+((0.0426*Tabell2[[#This Row],[Temp]]^2)+(0.4259*Tabell2[[#This Row],[Temp]]+1.8992))</f>
        <v>1330.870200000001</v>
      </c>
      <c r="E164" s="3">
        <f>E163+Tabell2[[#This Row],[Temp]]</f>
        <v>1324.7844</v>
      </c>
      <c r="F164" t="str">
        <f>IFERROR(INDEX(Tabell3[Milepæler],MATCH(Tabell2[[#This Row],[Dato]],Tabell3[Dato],0)),"")</f>
        <v/>
      </c>
    </row>
    <row r="165" spans="1:6" x14ac:dyDescent="0.25">
      <c r="A165" s="4">
        <f>_xlfn.ISOWEEKNUM(Tabell2[[#This Row],[Dato]])</f>
        <v>26</v>
      </c>
      <c r="B165" s="1">
        <f t="shared" si="3"/>
        <v>45108</v>
      </c>
      <c r="C165" s="5">
        <f>IF(Tabell2[[#This Row],[Dato]]&lt;=Datautregning!$I$4,Forenklet!$C$9,Forenklet!$C$11)</f>
        <v>6</v>
      </c>
      <c r="D165">
        <f>D164+((0.0426*Tabell2[[#This Row],[Temp]]^2)+(0.4259*Tabell2[[#This Row],[Temp]]+1.8992))</f>
        <v>1336.858400000001</v>
      </c>
      <c r="E165" s="3">
        <f>E164+Tabell2[[#This Row],[Temp]]</f>
        <v>1330.7844</v>
      </c>
      <c r="F165" t="str">
        <f>IFERROR(INDEX(Tabell3[Milepæler],MATCH(Tabell2[[#This Row],[Dato]],Tabell3[Dato],0)),"")</f>
        <v/>
      </c>
    </row>
    <row r="166" spans="1:6" x14ac:dyDescent="0.25">
      <c r="A166" s="4">
        <f>_xlfn.ISOWEEKNUM(Tabell2[[#This Row],[Dato]])</f>
        <v>26</v>
      </c>
      <c r="B166" s="1">
        <f t="shared" si="3"/>
        <v>45109</v>
      </c>
      <c r="C166" s="5">
        <f>IF(Tabell2[[#This Row],[Dato]]&lt;=Datautregning!$I$4,Forenklet!$C$9,Forenklet!$C$11)</f>
        <v>6</v>
      </c>
      <c r="D166">
        <f>D165+((0.0426*Tabell2[[#This Row],[Temp]]^2)+(0.4259*Tabell2[[#This Row],[Temp]]+1.8992))</f>
        <v>1342.846600000001</v>
      </c>
      <c r="E166" s="3">
        <f>E165+Tabell2[[#This Row],[Temp]]</f>
        <v>1336.7844</v>
      </c>
      <c r="F166" t="str">
        <f>IFERROR(INDEX(Tabell3[Milepæler],MATCH(Tabell2[[#This Row],[Dato]],Tabell3[Dato],0)),"")</f>
        <v/>
      </c>
    </row>
    <row r="167" spans="1:6" x14ac:dyDescent="0.25">
      <c r="A167" s="4">
        <f>_xlfn.ISOWEEKNUM(Tabell2[[#This Row],[Dato]])</f>
        <v>27</v>
      </c>
      <c r="B167" s="1">
        <f t="shared" si="3"/>
        <v>45110</v>
      </c>
      <c r="C167" s="5">
        <f>IF(Tabell2[[#This Row],[Dato]]&lt;=Datautregning!$I$4,Forenklet!$C$9,Forenklet!$C$11)</f>
        <v>6</v>
      </c>
      <c r="D167">
        <f>D166+((0.0426*Tabell2[[#This Row],[Temp]]^2)+(0.4259*Tabell2[[#This Row],[Temp]]+1.8992))</f>
        <v>1348.834800000001</v>
      </c>
      <c r="E167" s="3">
        <f>E166+Tabell2[[#This Row],[Temp]]</f>
        <v>1342.7844</v>
      </c>
      <c r="F167" t="str">
        <f>IFERROR(INDEX(Tabell3[Milepæler],MATCH(Tabell2[[#This Row],[Dato]],Tabell3[Dato],0)),"")</f>
        <v/>
      </c>
    </row>
    <row r="168" spans="1:6" x14ac:dyDescent="0.25">
      <c r="A168" s="4">
        <f>_xlfn.ISOWEEKNUM(Tabell2[[#This Row],[Dato]])</f>
        <v>27</v>
      </c>
      <c r="B168" s="1">
        <f t="shared" si="3"/>
        <v>45111</v>
      </c>
      <c r="C168" s="5">
        <f>IF(Tabell2[[#This Row],[Dato]]&lt;=Datautregning!$I$4,Forenklet!$C$9,Forenklet!$C$11)</f>
        <v>6</v>
      </c>
      <c r="D168">
        <f>D167+((0.0426*Tabell2[[#This Row],[Temp]]^2)+(0.4259*Tabell2[[#This Row],[Temp]]+1.8992))</f>
        <v>1354.823000000001</v>
      </c>
      <c r="E168" s="3">
        <f>E167+Tabell2[[#This Row],[Temp]]</f>
        <v>1348.7844</v>
      </c>
      <c r="F168" t="str">
        <f>IFERROR(INDEX(Tabell3[Milepæler],MATCH(Tabell2[[#This Row],[Dato]],Tabell3[Dato],0)),"")</f>
        <v/>
      </c>
    </row>
    <row r="169" spans="1:6" x14ac:dyDescent="0.25">
      <c r="A169" s="4">
        <f>_xlfn.ISOWEEKNUM(Tabell2[[#This Row],[Dato]])</f>
        <v>27</v>
      </c>
      <c r="B169" s="1">
        <f t="shared" si="3"/>
        <v>45112</v>
      </c>
      <c r="C169" s="5">
        <f>IF(Tabell2[[#This Row],[Dato]]&lt;=Datautregning!$I$4,Forenklet!$C$9,Forenklet!$C$11)</f>
        <v>6</v>
      </c>
      <c r="D169">
        <f>D168+((0.0426*Tabell2[[#This Row],[Temp]]^2)+(0.4259*Tabell2[[#This Row],[Temp]]+1.8992))</f>
        <v>1360.811200000001</v>
      </c>
      <c r="E169" s="3">
        <f>E168+Tabell2[[#This Row],[Temp]]</f>
        <v>1354.7844</v>
      </c>
      <c r="F169" t="str">
        <f>IFERROR(INDEX(Tabell3[Milepæler],MATCH(Tabell2[[#This Row],[Dato]],Tabell3[Dato],0)),"")</f>
        <v/>
      </c>
    </row>
    <row r="170" spans="1:6" x14ac:dyDescent="0.25">
      <c r="A170" s="4">
        <f>_xlfn.ISOWEEKNUM(Tabell2[[#This Row],[Dato]])</f>
        <v>27</v>
      </c>
      <c r="B170" s="1">
        <f t="shared" si="3"/>
        <v>45113</v>
      </c>
      <c r="C170" s="5">
        <f>IF(Tabell2[[#This Row],[Dato]]&lt;=Datautregning!$I$4,Forenklet!$C$9,Forenklet!$C$11)</f>
        <v>6</v>
      </c>
      <c r="D170">
        <f>D169+((0.0426*Tabell2[[#This Row],[Temp]]^2)+(0.4259*Tabell2[[#This Row],[Temp]]+1.8992))</f>
        <v>1366.799400000001</v>
      </c>
      <c r="E170" s="3">
        <f>E169+Tabell2[[#This Row],[Temp]]</f>
        <v>1360.7844</v>
      </c>
      <c r="F170" t="str">
        <f>IFERROR(INDEX(Tabell3[Milepæler],MATCH(Tabell2[[#This Row],[Dato]],Tabell3[Dato],0)),"")</f>
        <v/>
      </c>
    </row>
    <row r="171" spans="1:6" x14ac:dyDescent="0.25">
      <c r="A171" s="4">
        <f>_xlfn.ISOWEEKNUM(Tabell2[[#This Row],[Dato]])</f>
        <v>27</v>
      </c>
      <c r="B171" s="1">
        <f t="shared" ref="B171" si="4">B170+1</f>
        <v>45114</v>
      </c>
      <c r="C171" s="5">
        <f>IF(Tabell2[[#This Row],[Dato]]&lt;=Datautregning!$I$4,Forenklet!$C$9,Forenklet!$C$11)</f>
        <v>6</v>
      </c>
      <c r="D171">
        <f>D170+((0.0426*Tabell2[[#This Row],[Temp]]^2)+(0.4259*Tabell2[[#This Row],[Temp]]+1.8992))</f>
        <v>1372.787600000001</v>
      </c>
      <c r="E171" s="3">
        <f>E170+Tabell2[[#This Row],[Temp]]</f>
        <v>1366.7844</v>
      </c>
      <c r="F171" t="str">
        <f>IFERROR(INDEX(Tabell3[Milepæler],MATCH(Tabell2[[#This Row],[Dato]],Tabell3[Dato],0)),"")</f>
        <v/>
      </c>
    </row>
    <row r="172" spans="1:6" x14ac:dyDescent="0.25">
      <c r="A172" s="4">
        <f>_xlfn.ISOWEEKNUM(Tabell2[[#This Row],[Dato]])</f>
        <v>27</v>
      </c>
      <c r="B172" s="1">
        <f>B171+1</f>
        <v>45115</v>
      </c>
      <c r="C172" s="5">
        <f>IF(Tabell2[[#This Row],[Dato]]&lt;=Datautregning!$I$4,Forenklet!$C$9,Forenklet!$C$11)</f>
        <v>6</v>
      </c>
      <c r="D172">
        <f>D171+((0.0426*Tabell2[[#This Row],[Temp]]^2)+(0.4259*Tabell2[[#This Row],[Temp]]+1.8992))</f>
        <v>1378.775800000001</v>
      </c>
      <c r="E172" s="3">
        <f>E171+Tabell2[[#This Row],[Temp]]</f>
        <v>1372.7844</v>
      </c>
      <c r="F172" t="str">
        <f>IFERROR(INDEX(Tabell3[Milepæler],MATCH(Tabell2[[#This Row],[Dato]],Tabell3[Dato],0)),"")</f>
        <v/>
      </c>
    </row>
    <row r="173" spans="1:6" x14ac:dyDescent="0.25">
      <c r="A173" s="4">
        <f>_xlfn.ISOWEEKNUM(Tabell2[[#This Row],[Dato]])</f>
        <v>27</v>
      </c>
      <c r="B173" s="1">
        <f t="shared" ref="B173:B185" si="5">B172+1</f>
        <v>45116</v>
      </c>
      <c r="C173" s="5">
        <f>IF(Tabell2[[#This Row],[Dato]]&lt;=Datautregning!$I$4,Forenklet!$C$9,Forenklet!$C$11)</f>
        <v>6</v>
      </c>
      <c r="D173">
        <f>D172+((0.0426*Tabell2[[#This Row],[Temp]]^2)+(0.4259*Tabell2[[#This Row],[Temp]]+1.8992))</f>
        <v>1384.764000000001</v>
      </c>
      <c r="E173" s="3">
        <f>E172+Tabell2[[#This Row],[Temp]]</f>
        <v>1378.7844</v>
      </c>
      <c r="F173" t="str">
        <f>IFERROR(INDEX(Tabell3[Milepæler],MATCH(Tabell2[[#This Row],[Dato]],Tabell3[Dato],0)),"")</f>
        <v/>
      </c>
    </row>
    <row r="174" spans="1:6" x14ac:dyDescent="0.25">
      <c r="A174" s="4">
        <f>_xlfn.ISOWEEKNUM(Tabell2[[#This Row],[Dato]])</f>
        <v>28</v>
      </c>
      <c r="B174" s="1">
        <f t="shared" si="5"/>
        <v>45117</v>
      </c>
      <c r="C174" s="5">
        <f>IF(Tabell2[[#This Row],[Dato]]&lt;=Datautregning!$I$4,Forenklet!$C$9,Forenklet!$C$11)</f>
        <v>6</v>
      </c>
      <c r="D174">
        <f>D173+((0.0426*Tabell2[[#This Row],[Temp]]^2)+(0.4259*Tabell2[[#This Row],[Temp]]+1.8992))</f>
        <v>1390.752200000001</v>
      </c>
      <c r="E174" s="3">
        <f>E173+Tabell2[[#This Row],[Temp]]</f>
        <v>1384.7844</v>
      </c>
      <c r="F174" t="str">
        <f>IFERROR(INDEX(Tabell3[Milepæler],MATCH(Tabell2[[#This Row],[Dato]],Tabell3[Dato],0)),"")</f>
        <v/>
      </c>
    </row>
    <row r="175" spans="1:6" x14ac:dyDescent="0.25">
      <c r="A175" s="4">
        <f>_xlfn.ISOWEEKNUM(Tabell2[[#This Row],[Dato]])</f>
        <v>28</v>
      </c>
      <c r="B175" s="1">
        <f t="shared" si="5"/>
        <v>45118</v>
      </c>
      <c r="C175" s="5">
        <f>IF(Tabell2[[#This Row],[Dato]]&lt;=Datautregning!$I$4,Forenklet!$C$9,Forenklet!$C$11)</f>
        <v>6</v>
      </c>
      <c r="D175">
        <f>D174+((0.0426*Tabell2[[#This Row],[Temp]]^2)+(0.4259*Tabell2[[#This Row],[Temp]]+1.8992))</f>
        <v>1396.740400000001</v>
      </c>
      <c r="E175" s="3">
        <f>E174+Tabell2[[#This Row],[Temp]]</f>
        <v>1390.7844</v>
      </c>
      <c r="F175" t="str">
        <f>IFERROR(INDEX(Tabell3[Milepæler],MATCH(Tabell2[[#This Row],[Dato]],Tabell3[Dato],0)),"")</f>
        <v/>
      </c>
    </row>
    <row r="176" spans="1:6" x14ac:dyDescent="0.25">
      <c r="A176" s="4">
        <f>_xlfn.ISOWEEKNUM(Tabell2[[#This Row],[Dato]])</f>
        <v>28</v>
      </c>
      <c r="B176" s="1">
        <f t="shared" si="5"/>
        <v>45119</v>
      </c>
      <c r="C176" s="5">
        <f>IF(Tabell2[[#This Row],[Dato]]&lt;=Datautregning!$I$4,Forenklet!$C$9,Forenklet!$C$11)</f>
        <v>6</v>
      </c>
      <c r="D176">
        <f>D175+((0.0426*Tabell2[[#This Row],[Temp]]^2)+(0.4259*Tabell2[[#This Row],[Temp]]+1.8992))</f>
        <v>1402.7286000000011</v>
      </c>
      <c r="E176" s="3">
        <f>E175+Tabell2[[#This Row],[Temp]]</f>
        <v>1396.7844</v>
      </c>
      <c r="F176" t="str">
        <f>IFERROR(INDEX(Tabell3[Milepæler],MATCH(Tabell2[[#This Row],[Dato]],Tabell3[Dato],0)),"")</f>
        <v/>
      </c>
    </row>
    <row r="177" spans="1:6" x14ac:dyDescent="0.25">
      <c r="A177" s="4">
        <f>_xlfn.ISOWEEKNUM(Tabell2[[#This Row],[Dato]])</f>
        <v>28</v>
      </c>
      <c r="B177" s="1">
        <f t="shared" si="5"/>
        <v>45120</v>
      </c>
      <c r="C177" s="5">
        <f>IF(Tabell2[[#This Row],[Dato]]&lt;=Datautregning!$I$4,Forenklet!$C$9,Forenklet!$C$11)</f>
        <v>6</v>
      </c>
      <c r="D177">
        <f>D176+((0.0426*Tabell2[[#This Row],[Temp]]^2)+(0.4259*Tabell2[[#This Row],[Temp]]+1.8992))</f>
        <v>1408.7168000000011</v>
      </c>
      <c r="E177" s="3">
        <f>E176+Tabell2[[#This Row],[Temp]]</f>
        <v>1402.7844</v>
      </c>
      <c r="F177" t="str">
        <f>IFERROR(INDEX(Tabell3[Milepæler],MATCH(Tabell2[[#This Row],[Dato]],Tabell3[Dato],0)),"")</f>
        <v/>
      </c>
    </row>
    <row r="178" spans="1:6" x14ac:dyDescent="0.25">
      <c r="A178" s="4">
        <f>_xlfn.ISOWEEKNUM(Tabell2[[#This Row],[Dato]])</f>
        <v>28</v>
      </c>
      <c r="B178" s="1">
        <f t="shared" si="5"/>
        <v>45121</v>
      </c>
      <c r="C178" s="5">
        <f>IF(Tabell2[[#This Row],[Dato]]&lt;=Datautregning!$I$4,Forenklet!$C$9,Forenklet!$C$11)</f>
        <v>6</v>
      </c>
      <c r="D178">
        <f>D177+((0.0426*Tabell2[[#This Row],[Temp]]^2)+(0.4259*Tabell2[[#This Row],[Temp]]+1.8992))</f>
        <v>1414.7050000000011</v>
      </c>
      <c r="E178" s="3">
        <f>E177+Tabell2[[#This Row],[Temp]]</f>
        <v>1408.7844</v>
      </c>
      <c r="F178" t="str">
        <f>IFERROR(INDEX(Tabell3[Milepæler],MATCH(Tabell2[[#This Row],[Dato]],Tabell3[Dato],0)),"")</f>
        <v/>
      </c>
    </row>
    <row r="179" spans="1:6" x14ac:dyDescent="0.25">
      <c r="A179" s="4">
        <f>_xlfn.ISOWEEKNUM(Tabell2[[#This Row],[Dato]])</f>
        <v>28</v>
      </c>
      <c r="B179" s="1">
        <f t="shared" si="5"/>
        <v>45122</v>
      </c>
      <c r="C179" s="5">
        <f>IF(Tabell2[[#This Row],[Dato]]&lt;=Datautregning!$I$4,Forenklet!$C$9,Forenklet!$C$11)</f>
        <v>6</v>
      </c>
      <c r="D179">
        <f>D178+((0.0426*Tabell2[[#This Row],[Temp]]^2)+(0.4259*Tabell2[[#This Row],[Temp]]+1.8992))</f>
        <v>1420.6932000000011</v>
      </c>
      <c r="E179" s="3">
        <f>E178+Tabell2[[#This Row],[Temp]]</f>
        <v>1414.7844</v>
      </c>
      <c r="F179" t="str">
        <f>IFERROR(INDEX(Tabell3[Milepæler],MATCH(Tabell2[[#This Row],[Dato]],Tabell3[Dato],0)),"")</f>
        <v/>
      </c>
    </row>
    <row r="180" spans="1:6" x14ac:dyDescent="0.25">
      <c r="A180" s="4">
        <f>_xlfn.ISOWEEKNUM(Tabell2[[#This Row],[Dato]])</f>
        <v>28</v>
      </c>
      <c r="B180" s="1">
        <f t="shared" si="5"/>
        <v>45123</v>
      </c>
      <c r="C180" s="5">
        <f>IF(Tabell2[[#This Row],[Dato]]&lt;=Datautregning!$I$4,Forenklet!$C$9,Forenklet!$C$11)</f>
        <v>6</v>
      </c>
      <c r="D180">
        <f>D179+((0.0426*Tabell2[[#This Row],[Temp]]^2)+(0.4259*Tabell2[[#This Row],[Temp]]+1.8992))</f>
        <v>1426.6814000000011</v>
      </c>
      <c r="E180" s="3">
        <f>E179+Tabell2[[#This Row],[Temp]]</f>
        <v>1420.7844</v>
      </c>
      <c r="F180" t="str">
        <f>IFERROR(INDEX(Tabell3[Milepæler],MATCH(Tabell2[[#This Row],[Dato]],Tabell3[Dato],0)),"")</f>
        <v/>
      </c>
    </row>
    <row r="181" spans="1:6" x14ac:dyDescent="0.25">
      <c r="A181" s="4">
        <f>_xlfn.ISOWEEKNUM(Tabell2[[#This Row],[Dato]])</f>
        <v>29</v>
      </c>
      <c r="B181" s="1">
        <f t="shared" si="5"/>
        <v>45124</v>
      </c>
      <c r="C181" s="5">
        <f>IF(Tabell2[[#This Row],[Dato]]&lt;=Datautregning!$I$4,Forenklet!$C$9,Forenklet!$C$11)</f>
        <v>6</v>
      </c>
      <c r="D181">
        <f>D180+((0.0426*Tabell2[[#This Row],[Temp]]^2)+(0.4259*Tabell2[[#This Row],[Temp]]+1.8992))</f>
        <v>1432.6696000000011</v>
      </c>
      <c r="E181" s="3">
        <f>E180+Tabell2[[#This Row],[Temp]]</f>
        <v>1426.7844</v>
      </c>
      <c r="F181" t="str">
        <f>IFERROR(INDEX(Tabell3[Milepæler],MATCH(Tabell2[[#This Row],[Dato]],Tabell3[Dato],0)),"")</f>
        <v/>
      </c>
    </row>
    <row r="182" spans="1:6" x14ac:dyDescent="0.25">
      <c r="A182" s="4">
        <f>_xlfn.ISOWEEKNUM(Tabell2[[#This Row],[Dato]])</f>
        <v>29</v>
      </c>
      <c r="B182" s="1">
        <f t="shared" si="5"/>
        <v>45125</v>
      </c>
      <c r="C182" s="5">
        <f>IF(Tabell2[[#This Row],[Dato]]&lt;=Datautregning!$I$4,Forenklet!$C$9,Forenklet!$C$11)</f>
        <v>6</v>
      </c>
      <c r="D182">
        <f>D181+((0.0426*Tabell2[[#This Row],[Temp]]^2)+(0.4259*Tabell2[[#This Row],[Temp]]+1.8992))</f>
        <v>1438.6578000000011</v>
      </c>
      <c r="E182" s="3">
        <f>E181+Tabell2[[#This Row],[Temp]]</f>
        <v>1432.7844</v>
      </c>
      <c r="F182" t="str">
        <f>IFERROR(INDEX(Tabell3[Milepæler],MATCH(Tabell2[[#This Row],[Dato]],Tabell3[Dato],0)),"")</f>
        <v/>
      </c>
    </row>
    <row r="183" spans="1:6" x14ac:dyDescent="0.25">
      <c r="A183" s="4">
        <f>_xlfn.ISOWEEKNUM(Tabell2[[#This Row],[Dato]])</f>
        <v>29</v>
      </c>
      <c r="B183" s="1">
        <f t="shared" si="5"/>
        <v>45126</v>
      </c>
      <c r="C183" s="5">
        <f>IF(Tabell2[[#This Row],[Dato]]&lt;=Datautregning!$I$4,Forenklet!$C$9,Forenklet!$C$11)</f>
        <v>6</v>
      </c>
      <c r="D183">
        <f>D182+((0.0426*Tabell2[[#This Row],[Temp]]^2)+(0.4259*Tabell2[[#This Row],[Temp]]+1.8992))</f>
        <v>1444.6460000000011</v>
      </c>
      <c r="E183" s="3">
        <f>E182+Tabell2[[#This Row],[Temp]]</f>
        <v>1438.7844</v>
      </c>
      <c r="F183" t="str">
        <f>IFERROR(INDEX(Tabell3[Milepæler],MATCH(Tabell2[[#This Row],[Dato]],Tabell3[Dato],0)),"")</f>
        <v/>
      </c>
    </row>
    <row r="184" spans="1:6" x14ac:dyDescent="0.25">
      <c r="A184" s="4">
        <f>_xlfn.ISOWEEKNUM(Tabell2[[#This Row],[Dato]])</f>
        <v>29</v>
      </c>
      <c r="B184" s="1">
        <f t="shared" si="5"/>
        <v>45127</v>
      </c>
      <c r="C184" s="5">
        <f>IF(Tabell2[[#This Row],[Dato]]&lt;=Datautregning!$I$4,Forenklet!$C$9,Forenklet!$C$11)</f>
        <v>6</v>
      </c>
      <c r="D184">
        <f>D183+((0.0426*Tabell2[[#This Row],[Temp]]^2)+(0.4259*Tabell2[[#This Row],[Temp]]+1.8992))</f>
        <v>1450.6342000000011</v>
      </c>
      <c r="E184" s="3">
        <f>E183+Tabell2[[#This Row],[Temp]]</f>
        <v>1444.7844</v>
      </c>
      <c r="F184" t="str">
        <f>IFERROR(INDEX(Tabell3[Milepæler],MATCH(Tabell2[[#This Row],[Dato]],Tabell3[Dato],0)),"")</f>
        <v/>
      </c>
    </row>
    <row r="185" spans="1:6" x14ac:dyDescent="0.25">
      <c r="A185" s="4">
        <f>_xlfn.ISOWEEKNUM(Tabell2[[#This Row],[Dato]])</f>
        <v>29</v>
      </c>
      <c r="B185" s="1">
        <f t="shared" si="5"/>
        <v>45128</v>
      </c>
      <c r="C185" s="5">
        <f>IF(Tabell2[[#This Row],[Dato]]&lt;=Datautregning!$I$4,Forenklet!$C$9,Forenklet!$C$11)</f>
        <v>6</v>
      </c>
      <c r="D185">
        <f>D184+((0.0426*Tabell2[[#This Row],[Temp]]^2)+(0.4259*Tabell2[[#This Row],[Temp]]+1.8992))</f>
        <v>1456.6224000000011</v>
      </c>
      <c r="E185" s="3">
        <f>E184+Tabell2[[#This Row],[Temp]]</f>
        <v>1450.7844</v>
      </c>
      <c r="F185" t="str">
        <f>IFERROR(INDEX(Tabell3[Milepæler],MATCH(Tabell2[[#This Row],[Dato]],Tabell3[Dato],0)),"")</f>
        <v/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3:E185" calculatedColumn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CBB4-1231-432C-9166-31EA080FFDC9}">
  <dimension ref="B1:X186"/>
  <sheetViews>
    <sheetView tabSelected="1" workbookViewId="0">
      <selection activeCell="C9" sqref="C9"/>
    </sheetView>
  </sheetViews>
  <sheetFormatPr baseColWidth="10" defaultColWidth="11.42578125" defaultRowHeight="15" x14ac:dyDescent="0.25"/>
  <cols>
    <col min="1" max="1" width="3.5703125" style="7" customWidth="1"/>
    <col min="2" max="2" width="22.140625" style="7" bestFit="1" customWidth="1"/>
    <col min="3" max="3" width="11.42578125" style="7"/>
    <col min="4" max="4" width="13.140625" style="7" bestFit="1" customWidth="1"/>
    <col min="5" max="5" width="7.5703125" style="7" customWidth="1"/>
    <col min="6" max="6" width="4.5703125" style="29" bestFit="1" customWidth="1"/>
    <col min="7" max="7" width="11.42578125" style="7"/>
    <col min="8" max="8" width="11.42578125" style="30"/>
    <col min="9" max="9" width="8.28515625" style="30" bestFit="1" customWidth="1"/>
    <col min="10" max="10" width="15.42578125" style="30" hidden="1" customWidth="1"/>
    <col min="11" max="11" width="11.42578125" style="7"/>
    <col min="12" max="12" width="10" style="7" bestFit="1" customWidth="1"/>
    <col min="13" max="13" width="22.28515625" style="7" bestFit="1" customWidth="1"/>
    <col min="14" max="14" width="5.42578125" style="7" bestFit="1" customWidth="1"/>
    <col min="15" max="15" width="2.42578125" style="7" customWidth="1"/>
    <col min="16" max="16" width="22.28515625" style="7" bestFit="1" customWidth="1"/>
    <col min="17" max="17" width="11.5703125" style="7" customWidth="1"/>
    <col min="18" max="16384" width="11.42578125" style="7"/>
  </cols>
  <sheetData>
    <row r="1" spans="2:24" ht="15" customHeight="1" x14ac:dyDescent="0.25">
      <c r="X1" s="7" t="s">
        <v>52</v>
      </c>
    </row>
    <row r="2" spans="2:24" ht="30" x14ac:dyDescent="0.25">
      <c r="E2" s="22"/>
      <c r="F2" s="32" t="s">
        <v>20</v>
      </c>
      <c r="G2" s="33" t="s">
        <v>21</v>
      </c>
      <c r="H2" s="34" t="s">
        <v>30</v>
      </c>
      <c r="I2" s="34" t="s">
        <v>22</v>
      </c>
      <c r="J2" s="35" t="s">
        <v>31</v>
      </c>
      <c r="K2" s="39" t="s">
        <v>23</v>
      </c>
      <c r="L2" s="36" t="s">
        <v>32</v>
      </c>
      <c r="M2" s="33" t="s">
        <v>25</v>
      </c>
      <c r="N2" s="33" t="s">
        <v>33</v>
      </c>
      <c r="P2" s="31" t="s">
        <v>26</v>
      </c>
      <c r="Q2" s="31" t="s">
        <v>21</v>
      </c>
      <c r="R2" s="31" t="s">
        <v>23</v>
      </c>
      <c r="S2" s="31" t="s">
        <v>32</v>
      </c>
    </row>
    <row r="3" spans="2:24" x14ac:dyDescent="0.25">
      <c r="E3" s="28"/>
      <c r="F3" s="4">
        <f>_xlfn.ISOWEEKNUM(dag_for_dag[[#This Row],[Dato]])</f>
        <v>44</v>
      </c>
      <c r="G3" s="1">
        <f>C6</f>
        <v>44868</v>
      </c>
      <c r="H3" s="5" t="str">
        <f>INDEX(Tabell5[Ukedagnavn],MATCH(WEEKDAY(dag_for_dag[[#This Row],[Dato]],2),Tabell5[Ukedag],0))</f>
        <v>Torsdag</v>
      </c>
      <c r="I3" s="41">
        <v>3.7</v>
      </c>
      <c r="J3" s="5">
        <f>IF(ISNUMBER(dag_for_dag[[#This Row],[Temp]]),(0.0426*dag_for_dag[[#This Row],[Temp]]^2)+(0.4259*dag_for_dag[[#This Row],[Temp]]+1.8992),"")</f>
        <v>4.0582240000000001</v>
      </c>
      <c r="K3" s="50">
        <f>C7+(((0.0426*C9^2)+(0.4259*C9+1.8992))*C8)</f>
        <v>383.23020000000002</v>
      </c>
      <c r="L3" s="50">
        <f>C7+(C8*C9)</f>
        <v>382.5</v>
      </c>
      <c r="M3" s="51" t="str">
        <f>IFERROR(INDEX(milepæler[Milepæler],MATCH(dag_for_dag[[#This Row],[Dato]],milepæler[Dato],0)),"")</f>
        <v>Innleggsdato</v>
      </c>
      <c r="N3" s="50">
        <f>IF(ISNUMBER(dag_for_dag[[#This Row],[Temp]]),dag_for_dag[[#This Row],[Døgngrad]]-dag_for_dag[[#This Row],[Modning]],"")</f>
        <v>-0.73020000000002483</v>
      </c>
      <c r="P3" s="7" t="s">
        <v>27</v>
      </c>
      <c r="Q3" s="8">
        <f>MIN(dag_for_dag[Dato])</f>
        <v>44868</v>
      </c>
      <c r="R3" s="9">
        <f>INDEX(dag_for_dag[Modning],MATCH(milepæler[[#This Row],[Dato]],dag_for_dag[Dato],1))</f>
        <v>383.23020000000002</v>
      </c>
      <c r="S3" s="9">
        <f>INDEX(dag_for_dag[Døgngrad],MATCH(milepæler[[#This Row],[Dato]],dag_for_dag[Dato],0))</f>
        <v>382.5</v>
      </c>
    </row>
    <row r="4" spans="2:24" x14ac:dyDescent="0.25">
      <c r="E4" s="13"/>
      <c r="F4" s="4">
        <f>_xlfn.ISOWEEKNUM(dag_for_dag[[#This Row],[Dato]])</f>
        <v>44</v>
      </c>
      <c r="G4" s="1">
        <f t="shared" ref="G4:G67" si="0">G3+1</f>
        <v>44869</v>
      </c>
      <c r="H4" s="5" t="str">
        <f>INDEX(Tabell5[Ukedagnavn],MATCH(WEEKDAY(dag_for_dag[[#This Row],[Dato]],2),Tabell5[Ukedag],0))</f>
        <v>Fredag</v>
      </c>
      <c r="I4" s="41">
        <v>3.7</v>
      </c>
      <c r="J4" s="5">
        <f>IF(ISNUMBER(dag_for_dag[[#This Row],[Temp]]),(0.0426*dag_for_dag[[#This Row],[Temp]]^2)+(0.4259*dag_for_dag[[#This Row],[Temp]]+1.8992),"")</f>
        <v>4.0582240000000001</v>
      </c>
      <c r="K4" s="50">
        <f>IF(ISNUMBER(dag_for_dag[[#This Row],[Temp]]),K3+((0.0426*dag_for_dag[[#This Row],[Temp]]^2)+(0.4259*dag_for_dag[[#This Row],[Temp]]+1.8992)),"")</f>
        <v>387.28842400000002</v>
      </c>
      <c r="L4" s="50">
        <f>IF(ISNUMBER(dag_for_dag[[#This Row],[Temp]]),L3+dag_for_dag[[#This Row],[Temp]],"")</f>
        <v>386.2</v>
      </c>
      <c r="M4" s="51" t="str">
        <f>IFERROR(INDEX(milepæler[Milepæler],MATCH(dag_for_dag[[#This Row],[Dato]],milepæler[Dato],0)),"")</f>
        <v/>
      </c>
      <c r="N4" s="50">
        <f>IF(ISNUMBER(dag_for_dag[[#This Row],[Temp]]),dag_for_dag[[#This Row],[Døgngrad]]-dag_for_dag[[#This Row],[Modning]],"")</f>
        <v>-1.0884240000000318</v>
      </c>
      <c r="P4" s="7" t="s">
        <v>28</v>
      </c>
      <c r="Q4" s="8">
        <f>INDEX(dag_for_dag[Dato],MATCH(500,dag_for_dag[Modning],1))</f>
        <v>44896</v>
      </c>
      <c r="R4" s="9">
        <f>INDEX(dag_for_dag[Modning],MATCH(milepæler[[#This Row],[Dato]],dag_for_dag[Dato],1))</f>
        <v>499.46087199999994</v>
      </c>
      <c r="S4" s="9">
        <f>INDEX(dag_for_dag[Døgngrad],MATCH(milepæler[[#This Row],[Dato]],dag_for_dag[Dato],0))</f>
        <v>489.39999999999975</v>
      </c>
    </row>
    <row r="5" spans="2:24" ht="15.75" x14ac:dyDescent="0.25">
      <c r="B5" s="52" t="s">
        <v>0</v>
      </c>
      <c r="C5" s="52"/>
      <c r="D5" s="52"/>
      <c r="E5" s="13"/>
      <c r="F5" s="4">
        <f>_xlfn.ISOWEEKNUM(dag_for_dag[[#This Row],[Dato]])</f>
        <v>44</v>
      </c>
      <c r="G5" s="1">
        <f t="shared" si="0"/>
        <v>44870</v>
      </c>
      <c r="H5" s="5" t="str">
        <f>INDEX(Tabell5[Ukedagnavn],MATCH(WEEKDAY(dag_for_dag[[#This Row],[Dato]],2),Tabell5[Ukedag],0))</f>
        <v>Lørdag</v>
      </c>
      <c r="I5" s="41">
        <v>3.7</v>
      </c>
      <c r="J5" s="5">
        <f>IF(ISNUMBER(dag_for_dag[[#This Row],[Temp]]),(0.0426*dag_for_dag[[#This Row],[Temp]]^2)+(0.4259*dag_for_dag[[#This Row],[Temp]]+1.8992),"")</f>
        <v>4.0582240000000001</v>
      </c>
      <c r="K5" s="50">
        <f>IF(ISNUMBER(dag_for_dag[[#This Row],[Temp]]),K4+((0.0426*dag_for_dag[[#This Row],[Temp]]^2)+(0.4259*dag_for_dag[[#This Row],[Temp]]+1.8992)),"")</f>
        <v>391.34664800000002</v>
      </c>
      <c r="L5" s="50">
        <f>IF(ISNUMBER(dag_for_dag[[#This Row],[Temp]]),L4+dag_for_dag[[#This Row],[Temp]],"")</f>
        <v>389.9</v>
      </c>
      <c r="M5" s="51" t="str">
        <f>IFERROR(INDEX(milepæler[Milepæler],MATCH(dag_for_dag[[#This Row],[Dato]],milepæler[Dato],0)),"")</f>
        <v/>
      </c>
      <c r="N5" s="50">
        <f>IF(ISNUMBER(dag_for_dag[[#This Row],[Temp]]),dag_for_dag[[#This Row],[Døgngrad]]-dag_for_dag[[#This Row],[Modning]],"")</f>
        <v>-1.4466480000000388</v>
      </c>
      <c r="P5" s="7" t="s">
        <v>29</v>
      </c>
      <c r="Q5" s="8">
        <f>Q4+C10</f>
        <v>44900</v>
      </c>
      <c r="R5" s="9">
        <f>INDEX(dag_for_dag[Modning],MATCH(milepæler[[#This Row],[Dato]],dag_for_dag[Dato],1))</f>
        <v>519.16096799999991</v>
      </c>
      <c r="S5" s="9">
        <f>INDEX(dag_for_dag[Døgngrad],MATCH(milepæler[[#This Row],[Dato]],dag_for_dag[Dato],0))</f>
        <v>508.5999999999998</v>
      </c>
    </row>
    <row r="6" spans="2:24" x14ac:dyDescent="0.25">
      <c r="B6" s="42" t="s">
        <v>27</v>
      </c>
      <c r="C6" s="43">
        <v>44868</v>
      </c>
      <c r="D6" s="44"/>
      <c r="E6" s="13"/>
      <c r="F6" s="4">
        <f>_xlfn.ISOWEEKNUM(dag_for_dag[[#This Row],[Dato]])</f>
        <v>44</v>
      </c>
      <c r="G6" s="1">
        <f t="shared" si="0"/>
        <v>44871</v>
      </c>
      <c r="H6" s="5" t="str">
        <f>INDEX(Tabell5[Ukedagnavn],MATCH(WEEKDAY(dag_for_dag[[#This Row],[Dato]],2),Tabell5[Ukedag],0))</f>
        <v>Søndag</v>
      </c>
      <c r="I6" s="41">
        <v>3.7</v>
      </c>
      <c r="J6" s="5">
        <f>IF(ISNUMBER(dag_for_dag[[#This Row],[Temp]]),(0.0426*dag_for_dag[[#This Row],[Temp]]^2)+(0.4259*dag_for_dag[[#This Row],[Temp]]+1.8992),"")</f>
        <v>4.0582240000000001</v>
      </c>
      <c r="K6" s="50">
        <f>IF(ISNUMBER(dag_for_dag[[#This Row],[Temp]]),K5+((0.0426*dag_for_dag[[#This Row],[Temp]]^2)+(0.4259*dag_for_dag[[#This Row],[Temp]]+1.8992)),"")</f>
        <v>395.40487200000001</v>
      </c>
      <c r="L6" s="50">
        <f>IF(ISNUMBER(dag_for_dag[[#This Row],[Temp]]),L5+dag_for_dag[[#This Row],[Temp]],"")</f>
        <v>393.59999999999997</v>
      </c>
      <c r="M6" s="51" t="str">
        <f>IFERROR(INDEX(milepæler[Milepæler],MATCH(dag_for_dag[[#This Row],[Dato]],milepæler[Dato],0)),"")</f>
        <v/>
      </c>
      <c r="N6" s="50">
        <f>IF(ISNUMBER(dag_for_dag[[#This Row],[Temp]]),dag_for_dag[[#This Row],[Døgngrad]]-dag_for_dag[[#This Row],[Modning]],"")</f>
        <v>-1.8048720000000458</v>
      </c>
      <c r="P6" s="7" t="s">
        <v>12</v>
      </c>
      <c r="Q6" s="8" cm="1">
        <f t="array" ref="Q6">INDEX(dag_for_dag[Dato],MATCH(C11,dag_for_dag[Modning],1)+1)</f>
        <v>44967</v>
      </c>
      <c r="R6" s="9">
        <f>INDEX(dag_for_dag[Modning],MATCH(milepæler[[#This Row],[Dato]],dag_for_dag[Dato],1))</f>
        <v>857.00660799999946</v>
      </c>
      <c r="S6" s="9">
        <f>INDEX(dag_for_dag[Døgngrad],MATCH(milepæler[[#This Row],[Dato]],dag_for_dag[Dato],0))</f>
        <v>830.60000000000105</v>
      </c>
    </row>
    <row r="7" spans="2:24" x14ac:dyDescent="0.25">
      <c r="B7" s="45" t="s">
        <v>2</v>
      </c>
      <c r="C7" s="46">
        <v>380</v>
      </c>
      <c r="D7" s="47" t="s">
        <v>3</v>
      </c>
      <c r="E7" s="13"/>
      <c r="F7" s="4">
        <f>_xlfn.ISOWEEKNUM(dag_for_dag[[#This Row],[Dato]])</f>
        <v>45</v>
      </c>
      <c r="G7" s="1">
        <f t="shared" si="0"/>
        <v>44872</v>
      </c>
      <c r="H7" s="5" t="str">
        <f>INDEX(Tabell5[Ukedagnavn],MATCH(WEEKDAY(dag_for_dag[[#This Row],[Dato]],2),Tabell5[Ukedag],0))</f>
        <v>Mandag</v>
      </c>
      <c r="I7" s="41">
        <v>3.7</v>
      </c>
      <c r="J7" s="5">
        <f>IF(ISNUMBER(dag_for_dag[[#This Row],[Temp]]),(0.0426*dag_for_dag[[#This Row],[Temp]]^2)+(0.4259*dag_for_dag[[#This Row],[Temp]]+1.8992),"")</f>
        <v>4.0582240000000001</v>
      </c>
      <c r="K7" s="50">
        <f>IF(ISNUMBER(dag_for_dag[[#This Row],[Temp]]),K6+((0.0426*dag_for_dag[[#This Row],[Temp]]^2)+(0.4259*dag_for_dag[[#This Row],[Temp]]+1.8992)),"")</f>
        <v>399.46309600000001</v>
      </c>
      <c r="L7" s="50">
        <f>IF(ISNUMBER(dag_for_dag[[#This Row],[Temp]]),L6+dag_for_dag[[#This Row],[Temp]],"")</f>
        <v>397.29999999999995</v>
      </c>
      <c r="M7" s="51" t="str">
        <f>IFERROR(INDEX(milepæler[Milepæler],MATCH(dag_for_dag[[#This Row],[Dato]],milepæler[Dato],0)),"")</f>
        <v/>
      </c>
      <c r="N7" s="50">
        <f>IF(ISNUMBER(dag_for_dag[[#This Row],[Temp]]),dag_for_dag[[#This Row],[Døgngrad]]-dag_for_dag[[#This Row],[Modning]],"")</f>
        <v>-2.1630960000000528</v>
      </c>
      <c r="P7" s="7" t="s">
        <v>13</v>
      </c>
      <c r="Q7" s="8" cm="1">
        <f t="array" ref="Q7">INDEX(dag_for_dag[Dato],MATCH(C12,dag_for_dag[Modning],1)+1)</f>
        <v>44971</v>
      </c>
      <c r="R7" s="9">
        <f>INDEX(dag_for_dag[Modning],MATCH(milepæler[[#This Row],[Dato]],dag_for_dag[Dato],1))</f>
        <v>900.65973199999939</v>
      </c>
      <c r="S7" s="9">
        <f>INDEX(dag_for_dag[Døgngrad],MATCH(milepæler[[#This Row],[Dato]],dag_for_dag[Dato],0))</f>
        <v>872.10000000000116</v>
      </c>
    </row>
    <row r="8" spans="2:24" x14ac:dyDescent="0.25">
      <c r="B8" s="45" t="s">
        <v>4</v>
      </c>
      <c r="C8" s="46">
        <v>1</v>
      </c>
      <c r="D8" s="47" t="s">
        <v>5</v>
      </c>
      <c r="E8" s="14"/>
      <c r="F8" s="4">
        <f>_xlfn.ISOWEEKNUM(dag_for_dag[[#This Row],[Dato]])</f>
        <v>45</v>
      </c>
      <c r="G8" s="1">
        <f t="shared" si="0"/>
        <v>44873</v>
      </c>
      <c r="H8" s="5" t="str">
        <f>INDEX(Tabell5[Ukedagnavn],MATCH(WEEKDAY(dag_for_dag[[#This Row],[Dato]],2),Tabell5[Ukedag],0))</f>
        <v>Tirsdag</v>
      </c>
      <c r="I8" s="41">
        <v>3.7</v>
      </c>
      <c r="J8" s="5">
        <f>IF(ISNUMBER(dag_for_dag[[#This Row],[Temp]]),(0.0426*dag_for_dag[[#This Row],[Temp]]^2)+(0.4259*dag_for_dag[[#This Row],[Temp]]+1.8992),"")</f>
        <v>4.0582240000000001</v>
      </c>
      <c r="K8" s="50">
        <f>IF(ISNUMBER(dag_for_dag[[#This Row],[Temp]]),K7+((0.0426*dag_for_dag[[#This Row],[Temp]]^2)+(0.4259*dag_for_dag[[#This Row],[Temp]]+1.8992)),"")</f>
        <v>403.52132</v>
      </c>
      <c r="L8" s="50">
        <f>IF(ISNUMBER(dag_for_dag[[#This Row],[Temp]]),L7+dag_for_dag[[#This Row],[Temp]],"")</f>
        <v>400.99999999999994</v>
      </c>
      <c r="M8" s="51" t="str">
        <f>IFERROR(INDEX(milepæler[Milepæler],MATCH(dag_for_dag[[#This Row],[Dato]],milepæler[Dato],0)),"")</f>
        <v/>
      </c>
      <c r="N8" s="50">
        <f>IF(ISNUMBER(dag_for_dag[[#This Row],[Temp]]),dag_for_dag[[#This Row],[Døgngrad]]-dag_for_dag[[#This Row],[Modning]],"")</f>
        <v>-2.5213200000000597</v>
      </c>
    </row>
    <row r="9" spans="2:24" x14ac:dyDescent="0.25">
      <c r="B9" s="45" t="s">
        <v>51</v>
      </c>
      <c r="C9" s="48">
        <v>2.5</v>
      </c>
      <c r="D9" s="47" t="s">
        <v>7</v>
      </c>
      <c r="E9" s="13"/>
      <c r="F9" s="4">
        <f>_xlfn.ISOWEEKNUM(dag_for_dag[[#This Row],[Dato]])</f>
        <v>45</v>
      </c>
      <c r="G9" s="1">
        <f t="shared" si="0"/>
        <v>44874</v>
      </c>
      <c r="H9" s="5" t="str">
        <f>INDEX(Tabell5[Ukedagnavn],MATCH(WEEKDAY(dag_for_dag[[#This Row],[Dato]],2),Tabell5[Ukedag],0))</f>
        <v>Onsdag</v>
      </c>
      <c r="I9" s="41">
        <v>3.7</v>
      </c>
      <c r="J9" s="5">
        <f>IF(ISNUMBER(dag_for_dag[[#This Row],[Temp]]),(0.0426*dag_for_dag[[#This Row],[Temp]]^2)+(0.4259*dag_for_dag[[#This Row],[Temp]]+1.8992),"")</f>
        <v>4.0582240000000001</v>
      </c>
      <c r="K9" s="50">
        <f>IF(ISNUMBER(dag_for_dag[[#This Row],[Temp]]),K8+((0.0426*dag_for_dag[[#This Row],[Temp]]^2)+(0.4259*dag_for_dag[[#This Row],[Temp]]+1.8992)),"")</f>
        <v>407.579544</v>
      </c>
      <c r="L9" s="50">
        <f>IF(ISNUMBER(dag_for_dag[[#This Row],[Temp]]),L8+dag_for_dag[[#This Row],[Temp]],"")</f>
        <v>404.69999999999993</v>
      </c>
      <c r="M9" s="51" t="str">
        <f>IFERROR(INDEX(milepæler[Milepæler],MATCH(dag_for_dag[[#This Row],[Dato]],milepæler[Dato],0)),"")</f>
        <v/>
      </c>
      <c r="N9" s="50">
        <f>IF(ISNUMBER(dag_for_dag[[#This Row],[Temp]]),dag_for_dag[[#This Row],[Døgngrad]]-dag_for_dag[[#This Row],[Modning]],"")</f>
        <v>-2.8795440000000667</v>
      </c>
    </row>
    <row r="10" spans="2:24" x14ac:dyDescent="0.25">
      <c r="B10" s="45" t="s">
        <v>9</v>
      </c>
      <c r="C10" s="46">
        <v>4</v>
      </c>
      <c r="D10" s="49" t="s">
        <v>10</v>
      </c>
      <c r="E10" s="13"/>
      <c r="F10" s="4">
        <f>_xlfn.ISOWEEKNUM(dag_for_dag[[#This Row],[Dato]])</f>
        <v>45</v>
      </c>
      <c r="G10" s="1">
        <f t="shared" si="0"/>
        <v>44875</v>
      </c>
      <c r="H10" s="5" t="str">
        <f>INDEX(Tabell5[Ukedagnavn],MATCH(WEEKDAY(dag_for_dag[[#This Row],[Dato]],2),Tabell5[Ukedag],0))</f>
        <v>Torsdag</v>
      </c>
      <c r="I10" s="41">
        <v>3.7</v>
      </c>
      <c r="J10" s="5">
        <f>IF(ISNUMBER(dag_for_dag[[#This Row],[Temp]]),(0.0426*dag_for_dag[[#This Row],[Temp]]^2)+(0.4259*dag_for_dag[[#This Row],[Temp]]+1.8992),"")</f>
        <v>4.0582240000000001</v>
      </c>
      <c r="K10" s="50">
        <f>IF(ISNUMBER(dag_for_dag[[#This Row],[Temp]]),K9+((0.0426*dag_for_dag[[#This Row],[Temp]]^2)+(0.4259*dag_for_dag[[#This Row],[Temp]]+1.8992)),"")</f>
        <v>411.63776799999999</v>
      </c>
      <c r="L10" s="50">
        <f>IF(ISNUMBER(dag_for_dag[[#This Row],[Temp]]),L9+dag_for_dag[[#This Row],[Temp]],"")</f>
        <v>408.39999999999992</v>
      </c>
      <c r="M10" s="51" t="str">
        <f>IFERROR(INDEX(milepæler[Milepæler],MATCH(dag_for_dag[[#This Row],[Dato]],milepæler[Dato],0)),"")</f>
        <v/>
      </c>
      <c r="N10" s="50">
        <f>IF(ISNUMBER(dag_for_dag[[#This Row],[Temp]]),dag_for_dag[[#This Row],[Døgngrad]]-dag_for_dag[[#This Row],[Modning]],"")</f>
        <v>-3.2377680000000737</v>
      </c>
    </row>
    <row r="11" spans="2:24" x14ac:dyDescent="0.25">
      <c r="B11" s="11" t="s">
        <v>12</v>
      </c>
      <c r="C11" s="37">
        <v>850</v>
      </c>
      <c r="D11" s="13" t="s">
        <v>3</v>
      </c>
      <c r="E11" s="13"/>
      <c r="F11" s="4">
        <f>_xlfn.ISOWEEKNUM(dag_for_dag[[#This Row],[Dato]])</f>
        <v>45</v>
      </c>
      <c r="G11" s="1">
        <f t="shared" si="0"/>
        <v>44876</v>
      </c>
      <c r="H11" s="5" t="str">
        <f>INDEX(Tabell5[Ukedagnavn],MATCH(WEEKDAY(dag_for_dag[[#This Row],[Dato]],2),Tabell5[Ukedag],0))</f>
        <v>Fredag</v>
      </c>
      <c r="I11" s="41">
        <v>3.7</v>
      </c>
      <c r="J11" s="5">
        <f>IF(ISNUMBER(dag_for_dag[[#This Row],[Temp]]),(0.0426*dag_for_dag[[#This Row],[Temp]]^2)+(0.4259*dag_for_dag[[#This Row],[Temp]]+1.8992),"")</f>
        <v>4.0582240000000001</v>
      </c>
      <c r="K11" s="50">
        <f>IF(ISNUMBER(dag_for_dag[[#This Row],[Temp]]),K10+((0.0426*dag_for_dag[[#This Row],[Temp]]^2)+(0.4259*dag_for_dag[[#This Row],[Temp]]+1.8992)),"")</f>
        <v>415.69599199999999</v>
      </c>
      <c r="L11" s="50">
        <f>IF(ISNUMBER(dag_for_dag[[#This Row],[Temp]]),L10+dag_for_dag[[#This Row],[Temp]],"")</f>
        <v>412.09999999999991</v>
      </c>
      <c r="M11" s="51" t="str">
        <f>IFERROR(INDEX(milepæler[Milepæler],MATCH(dag_for_dag[[#This Row],[Dato]],milepæler[Dato],0)),"")</f>
        <v/>
      </c>
      <c r="N11" s="50">
        <f>IF(ISNUMBER(dag_for_dag[[#This Row],[Temp]]),dag_for_dag[[#This Row],[Døgngrad]]-dag_for_dag[[#This Row],[Modning]],"")</f>
        <v>-3.5959920000000807</v>
      </c>
    </row>
    <row r="12" spans="2:24" x14ac:dyDescent="0.25">
      <c r="B12" s="15" t="s">
        <v>13</v>
      </c>
      <c r="C12" s="38">
        <v>900</v>
      </c>
      <c r="D12" s="16" t="s">
        <v>3</v>
      </c>
      <c r="F12" s="4">
        <f>_xlfn.ISOWEEKNUM(dag_for_dag[[#This Row],[Dato]])</f>
        <v>45</v>
      </c>
      <c r="G12" s="1">
        <f t="shared" si="0"/>
        <v>44877</v>
      </c>
      <c r="H12" s="5" t="str">
        <f>INDEX(Tabell5[Ukedagnavn],MATCH(WEEKDAY(dag_for_dag[[#This Row],[Dato]],2),Tabell5[Ukedag],0))</f>
        <v>Lørdag</v>
      </c>
      <c r="I12" s="41">
        <v>3.7</v>
      </c>
      <c r="J12" s="5">
        <f>IF(ISNUMBER(dag_for_dag[[#This Row],[Temp]]),(0.0426*dag_for_dag[[#This Row],[Temp]]^2)+(0.4259*dag_for_dag[[#This Row],[Temp]]+1.8992),"")</f>
        <v>4.0582240000000001</v>
      </c>
      <c r="K12" s="50">
        <f>IF(ISNUMBER(dag_for_dag[[#This Row],[Temp]]),K11+((0.0426*dag_for_dag[[#This Row],[Temp]]^2)+(0.4259*dag_for_dag[[#This Row],[Temp]]+1.8992)),"")</f>
        <v>419.75421599999999</v>
      </c>
      <c r="L12" s="50">
        <f>IF(ISNUMBER(dag_for_dag[[#This Row],[Temp]]),L11+dag_for_dag[[#This Row],[Temp]],"")</f>
        <v>415.7999999999999</v>
      </c>
      <c r="M12" s="51" t="str">
        <f>IFERROR(INDEX(milepæler[Milepæler],MATCH(dag_for_dag[[#This Row],[Dato]],milepæler[Dato],0)),"")</f>
        <v/>
      </c>
      <c r="N12" s="50">
        <f>IF(ISNUMBER(dag_for_dag[[#This Row],[Temp]]),dag_for_dag[[#This Row],[Døgngrad]]-dag_for_dag[[#This Row],[Modning]],"")</f>
        <v>-3.9542160000000877</v>
      </c>
    </row>
    <row r="13" spans="2:24" x14ac:dyDescent="0.25">
      <c r="F13" s="4">
        <f>_xlfn.ISOWEEKNUM(dag_for_dag[[#This Row],[Dato]])</f>
        <v>45</v>
      </c>
      <c r="G13" s="1">
        <f t="shared" si="0"/>
        <v>44878</v>
      </c>
      <c r="H13" s="5" t="str">
        <f>INDEX(Tabell5[Ukedagnavn],MATCH(WEEKDAY(dag_for_dag[[#This Row],[Dato]],2),Tabell5[Ukedag],0))</f>
        <v>Søndag</v>
      </c>
      <c r="I13" s="41">
        <v>3.7</v>
      </c>
      <c r="J13" s="5">
        <f>IF(ISNUMBER(dag_for_dag[[#This Row],[Temp]]),(0.0426*dag_for_dag[[#This Row],[Temp]]^2)+(0.4259*dag_for_dag[[#This Row],[Temp]]+1.8992),"")</f>
        <v>4.0582240000000001</v>
      </c>
      <c r="K13" s="50">
        <f>IF(ISNUMBER(dag_for_dag[[#This Row],[Temp]]),K12+((0.0426*dag_for_dag[[#This Row],[Temp]]^2)+(0.4259*dag_for_dag[[#This Row],[Temp]]+1.8992)),"")</f>
        <v>423.81243999999998</v>
      </c>
      <c r="L13" s="50">
        <f>IF(ISNUMBER(dag_for_dag[[#This Row],[Temp]]),L12+dag_for_dag[[#This Row],[Temp]],"")</f>
        <v>419.49999999999989</v>
      </c>
      <c r="M13" s="51" t="str">
        <f>IFERROR(INDEX(milepæler[Milepæler],MATCH(dag_for_dag[[#This Row],[Dato]],milepæler[Dato],0)),"")</f>
        <v/>
      </c>
      <c r="N13" s="50">
        <f>IF(ISNUMBER(dag_for_dag[[#This Row],[Temp]]),dag_for_dag[[#This Row],[Døgngrad]]-dag_for_dag[[#This Row],[Modning]],"")</f>
        <v>-4.3124400000000946</v>
      </c>
    </row>
    <row r="14" spans="2:24" x14ac:dyDescent="0.25">
      <c r="F14" s="4">
        <f>_xlfn.ISOWEEKNUM(dag_for_dag[[#This Row],[Dato]])</f>
        <v>46</v>
      </c>
      <c r="G14" s="1">
        <f t="shared" si="0"/>
        <v>44879</v>
      </c>
      <c r="H14" s="5" t="str">
        <f>INDEX(Tabell5[Ukedagnavn],MATCH(WEEKDAY(dag_for_dag[[#This Row],[Dato]],2),Tabell5[Ukedag],0))</f>
        <v>Mandag</v>
      </c>
      <c r="I14" s="41">
        <v>3.7</v>
      </c>
      <c r="J14" s="5">
        <f>IF(ISNUMBER(dag_for_dag[[#This Row],[Temp]]),(0.0426*dag_for_dag[[#This Row],[Temp]]^2)+(0.4259*dag_for_dag[[#This Row],[Temp]]+1.8992),"")</f>
        <v>4.0582240000000001</v>
      </c>
      <c r="K14" s="50">
        <f>IF(ISNUMBER(dag_for_dag[[#This Row],[Temp]]),K13+((0.0426*dag_for_dag[[#This Row],[Temp]]^2)+(0.4259*dag_for_dag[[#This Row],[Temp]]+1.8992)),"")</f>
        <v>427.87066399999998</v>
      </c>
      <c r="L14" s="50">
        <f>IF(ISNUMBER(dag_for_dag[[#This Row],[Temp]]),L13+dag_for_dag[[#This Row],[Temp]],"")</f>
        <v>423.19999999999987</v>
      </c>
      <c r="M14" s="51" t="str">
        <f>IFERROR(INDEX(milepæler[Milepæler],MATCH(dag_for_dag[[#This Row],[Dato]],milepæler[Dato],0)),"")</f>
        <v/>
      </c>
      <c r="N14" s="50">
        <f>IF(ISNUMBER(dag_for_dag[[#This Row],[Temp]]),dag_for_dag[[#This Row],[Døgngrad]]-dag_for_dag[[#This Row],[Modning]],"")</f>
        <v>-4.6706640000001016</v>
      </c>
    </row>
    <row r="15" spans="2:24" x14ac:dyDescent="0.25">
      <c r="F15" s="4">
        <f>_xlfn.ISOWEEKNUM(dag_for_dag[[#This Row],[Dato]])</f>
        <v>46</v>
      </c>
      <c r="G15" s="1">
        <f t="shared" si="0"/>
        <v>44880</v>
      </c>
      <c r="H15" s="5" t="str">
        <f>INDEX(Tabell5[Ukedagnavn],MATCH(WEEKDAY(dag_for_dag[[#This Row],[Dato]],2),Tabell5[Ukedag],0))</f>
        <v>Tirsdag</v>
      </c>
      <c r="I15" s="41">
        <v>3.7</v>
      </c>
      <c r="J15" s="5">
        <f>IF(ISNUMBER(dag_for_dag[[#This Row],[Temp]]),(0.0426*dag_for_dag[[#This Row],[Temp]]^2)+(0.4259*dag_for_dag[[#This Row],[Temp]]+1.8992),"")</f>
        <v>4.0582240000000001</v>
      </c>
      <c r="K15" s="50">
        <f>IF(ISNUMBER(dag_for_dag[[#This Row],[Temp]]),K14+((0.0426*dag_for_dag[[#This Row],[Temp]]^2)+(0.4259*dag_for_dag[[#This Row],[Temp]]+1.8992)),"")</f>
        <v>431.92888799999997</v>
      </c>
      <c r="L15" s="50">
        <f>IF(ISNUMBER(dag_for_dag[[#This Row],[Temp]]),L14+dag_for_dag[[#This Row],[Temp]],"")</f>
        <v>426.89999999999986</v>
      </c>
      <c r="M15" s="51" t="str">
        <f>IFERROR(INDEX(milepæler[Milepæler],MATCH(dag_for_dag[[#This Row],[Dato]],milepæler[Dato],0)),"")</f>
        <v/>
      </c>
      <c r="N15" s="50">
        <f>IF(ISNUMBER(dag_for_dag[[#This Row],[Temp]]),dag_for_dag[[#This Row],[Døgngrad]]-dag_for_dag[[#This Row],[Modning]],"")</f>
        <v>-5.0288880000001086</v>
      </c>
    </row>
    <row r="16" spans="2:24" x14ac:dyDescent="0.25">
      <c r="F16" s="4">
        <f>_xlfn.ISOWEEKNUM(dag_for_dag[[#This Row],[Dato]])</f>
        <v>46</v>
      </c>
      <c r="G16" s="1">
        <f t="shared" si="0"/>
        <v>44881</v>
      </c>
      <c r="H16" s="5" t="str">
        <f>INDEX(Tabell5[Ukedagnavn],MATCH(WEEKDAY(dag_for_dag[[#This Row],[Dato]],2),Tabell5[Ukedag],0))</f>
        <v>Onsdag</v>
      </c>
      <c r="I16" s="41">
        <v>3.7</v>
      </c>
      <c r="J16" s="5">
        <f>IF(ISNUMBER(dag_for_dag[[#This Row],[Temp]]),(0.0426*dag_for_dag[[#This Row],[Temp]]^2)+(0.4259*dag_for_dag[[#This Row],[Temp]]+1.8992),"")</f>
        <v>4.0582240000000001</v>
      </c>
      <c r="K16" s="50">
        <f>IF(ISNUMBER(dag_for_dag[[#This Row],[Temp]]),K15+((0.0426*dag_for_dag[[#This Row],[Temp]]^2)+(0.4259*dag_for_dag[[#This Row],[Temp]]+1.8992)),"")</f>
        <v>435.98711199999997</v>
      </c>
      <c r="L16" s="50">
        <f>IF(ISNUMBER(dag_for_dag[[#This Row],[Temp]]),L15+dag_for_dag[[#This Row],[Temp]],"")</f>
        <v>430.59999999999985</v>
      </c>
      <c r="M16" s="51" t="str">
        <f>IFERROR(INDEX(milepæler[Milepæler],MATCH(dag_for_dag[[#This Row],[Dato]],milepæler[Dato],0)),"")</f>
        <v/>
      </c>
      <c r="N16" s="50">
        <f>IF(ISNUMBER(dag_for_dag[[#This Row],[Temp]]),dag_for_dag[[#This Row],[Døgngrad]]-dag_for_dag[[#This Row],[Modning]],"")</f>
        <v>-5.3871120000001156</v>
      </c>
    </row>
    <row r="17" spans="2:14" x14ac:dyDescent="0.25">
      <c r="F17" s="4">
        <f>_xlfn.ISOWEEKNUM(dag_for_dag[[#This Row],[Dato]])</f>
        <v>46</v>
      </c>
      <c r="G17" s="1">
        <f t="shared" si="0"/>
        <v>44882</v>
      </c>
      <c r="H17" s="5" t="str">
        <f>INDEX(Tabell5[Ukedagnavn],MATCH(WEEKDAY(dag_for_dag[[#This Row],[Dato]],2),Tabell5[Ukedag],0))</f>
        <v>Torsdag</v>
      </c>
      <c r="I17" s="41">
        <v>3.7</v>
      </c>
      <c r="J17" s="5">
        <f>IF(ISNUMBER(dag_for_dag[[#This Row],[Temp]]),(0.0426*dag_for_dag[[#This Row],[Temp]]^2)+(0.4259*dag_for_dag[[#This Row],[Temp]]+1.8992),"")</f>
        <v>4.0582240000000001</v>
      </c>
      <c r="K17" s="50">
        <f>IF(ISNUMBER(dag_for_dag[[#This Row],[Temp]]),K16+((0.0426*dag_for_dag[[#This Row],[Temp]]^2)+(0.4259*dag_for_dag[[#This Row],[Temp]]+1.8992)),"")</f>
        <v>440.04533599999996</v>
      </c>
      <c r="L17" s="50">
        <f>IF(ISNUMBER(dag_for_dag[[#This Row],[Temp]]),L16+dag_for_dag[[#This Row],[Temp]],"")</f>
        <v>434.29999999999984</v>
      </c>
      <c r="M17" s="51" t="str">
        <f>IFERROR(INDEX(milepæler[Milepæler],MATCH(dag_for_dag[[#This Row],[Dato]],milepæler[Dato],0)),"")</f>
        <v/>
      </c>
      <c r="N17" s="50">
        <f>IF(ISNUMBER(dag_for_dag[[#This Row],[Temp]]),dag_for_dag[[#This Row],[Døgngrad]]-dag_for_dag[[#This Row],[Modning]],"")</f>
        <v>-5.7453360000001226</v>
      </c>
    </row>
    <row r="18" spans="2:14" x14ac:dyDescent="0.25">
      <c r="F18" s="4">
        <f>_xlfn.ISOWEEKNUM(dag_for_dag[[#This Row],[Dato]])</f>
        <v>46</v>
      </c>
      <c r="G18" s="1">
        <f t="shared" si="0"/>
        <v>44883</v>
      </c>
      <c r="H18" s="5" t="str">
        <f>INDEX(Tabell5[Ukedagnavn],MATCH(WEEKDAY(dag_for_dag[[#This Row],[Dato]],2),Tabell5[Ukedag],0))</f>
        <v>Fredag</v>
      </c>
      <c r="I18" s="41">
        <v>3.7</v>
      </c>
      <c r="J18" s="5">
        <f>IF(ISNUMBER(dag_for_dag[[#This Row],[Temp]]),(0.0426*dag_for_dag[[#This Row],[Temp]]^2)+(0.4259*dag_for_dag[[#This Row],[Temp]]+1.8992),"")</f>
        <v>4.0582240000000001</v>
      </c>
      <c r="K18" s="50">
        <f>IF(ISNUMBER(dag_for_dag[[#This Row],[Temp]]),K17+((0.0426*dag_for_dag[[#This Row],[Temp]]^2)+(0.4259*dag_for_dag[[#This Row],[Temp]]+1.8992)),"")</f>
        <v>444.10355999999996</v>
      </c>
      <c r="L18" s="50">
        <f>IF(ISNUMBER(dag_for_dag[[#This Row],[Temp]]),L17+dag_for_dag[[#This Row],[Temp]],"")</f>
        <v>437.99999999999983</v>
      </c>
      <c r="M18" s="51" t="str">
        <f>IFERROR(INDEX(milepæler[Milepæler],MATCH(dag_for_dag[[#This Row],[Dato]],milepæler[Dato],0)),"")</f>
        <v/>
      </c>
      <c r="N18" s="50">
        <f>IF(ISNUMBER(dag_for_dag[[#This Row],[Temp]]),dag_for_dag[[#This Row],[Døgngrad]]-dag_for_dag[[#This Row],[Modning]],"")</f>
        <v>-6.1035600000001295</v>
      </c>
    </row>
    <row r="19" spans="2:14" x14ac:dyDescent="0.25">
      <c r="F19" s="4">
        <f>_xlfn.ISOWEEKNUM(dag_for_dag[[#This Row],[Dato]])</f>
        <v>46</v>
      </c>
      <c r="G19" s="1">
        <f t="shared" si="0"/>
        <v>44884</v>
      </c>
      <c r="H19" s="5" t="str">
        <f>INDEX(Tabell5[Ukedagnavn],MATCH(WEEKDAY(dag_for_dag[[#This Row],[Dato]],2),Tabell5[Ukedag],0))</f>
        <v>Lørdag</v>
      </c>
      <c r="I19" s="41">
        <v>3.7</v>
      </c>
      <c r="J19" s="5">
        <f>IF(ISNUMBER(dag_for_dag[[#This Row],[Temp]]),(0.0426*dag_for_dag[[#This Row],[Temp]]^2)+(0.4259*dag_for_dag[[#This Row],[Temp]]+1.8992),"")</f>
        <v>4.0582240000000001</v>
      </c>
      <c r="K19" s="50">
        <f>IF(ISNUMBER(dag_for_dag[[#This Row],[Temp]]),K18+((0.0426*dag_for_dag[[#This Row],[Temp]]^2)+(0.4259*dag_for_dag[[#This Row],[Temp]]+1.8992)),"")</f>
        <v>448.16178399999995</v>
      </c>
      <c r="L19" s="50">
        <f>IF(ISNUMBER(dag_for_dag[[#This Row],[Temp]]),L18+dag_for_dag[[#This Row],[Temp]],"")</f>
        <v>441.69999999999982</v>
      </c>
      <c r="M19" s="51" t="str">
        <f>IFERROR(INDEX(milepæler[Milepæler],MATCH(dag_for_dag[[#This Row],[Dato]],milepæler[Dato],0)),"")</f>
        <v/>
      </c>
      <c r="N19" s="50">
        <f>IF(ISNUMBER(dag_for_dag[[#This Row],[Temp]]),dag_for_dag[[#This Row],[Døgngrad]]-dag_for_dag[[#This Row],[Modning]],"")</f>
        <v>-6.4617840000001365</v>
      </c>
    </row>
    <row r="20" spans="2:14" x14ac:dyDescent="0.25">
      <c r="F20" s="4">
        <f>_xlfn.ISOWEEKNUM(dag_for_dag[[#This Row],[Dato]])</f>
        <v>46</v>
      </c>
      <c r="G20" s="1">
        <f t="shared" si="0"/>
        <v>44885</v>
      </c>
      <c r="H20" s="5" t="str">
        <f>INDEX(Tabell5[Ukedagnavn],MATCH(WEEKDAY(dag_for_dag[[#This Row],[Dato]],2),Tabell5[Ukedag],0))</f>
        <v>Søndag</v>
      </c>
      <c r="I20" s="41">
        <v>3.7</v>
      </c>
      <c r="J20" s="5">
        <f>IF(ISNUMBER(dag_for_dag[[#This Row],[Temp]]),(0.0426*dag_for_dag[[#This Row],[Temp]]^2)+(0.4259*dag_for_dag[[#This Row],[Temp]]+1.8992),"")</f>
        <v>4.0582240000000001</v>
      </c>
      <c r="K20" s="50">
        <f>IF(ISNUMBER(dag_for_dag[[#This Row],[Temp]]),K19+((0.0426*dag_for_dag[[#This Row],[Temp]]^2)+(0.4259*dag_for_dag[[#This Row],[Temp]]+1.8992)),"")</f>
        <v>452.22000799999995</v>
      </c>
      <c r="L20" s="50">
        <f>IF(ISNUMBER(dag_for_dag[[#This Row],[Temp]]),L19+dag_for_dag[[#This Row],[Temp]],"")</f>
        <v>445.39999999999981</v>
      </c>
      <c r="M20" s="51" t="str">
        <f>IFERROR(INDEX(milepæler[Milepæler],MATCH(dag_for_dag[[#This Row],[Dato]],milepæler[Dato],0)),"")</f>
        <v/>
      </c>
      <c r="N20" s="50">
        <f>IF(ISNUMBER(dag_for_dag[[#This Row],[Temp]]),dag_for_dag[[#This Row],[Døgngrad]]-dag_for_dag[[#This Row],[Modning]],"")</f>
        <v>-6.8200080000001435</v>
      </c>
    </row>
    <row r="21" spans="2:14" x14ac:dyDescent="0.25">
      <c r="F21" s="4">
        <f>_xlfn.ISOWEEKNUM(dag_for_dag[[#This Row],[Dato]])</f>
        <v>47</v>
      </c>
      <c r="G21" s="1">
        <f t="shared" si="0"/>
        <v>44886</v>
      </c>
      <c r="H21" s="5" t="str">
        <f>INDEX(Tabell5[Ukedagnavn],MATCH(WEEKDAY(dag_for_dag[[#This Row],[Dato]],2),Tabell5[Ukedag],0))</f>
        <v>Mandag</v>
      </c>
      <c r="I21" s="41">
        <v>3.7</v>
      </c>
      <c r="J21" s="5">
        <f>IF(ISNUMBER(dag_for_dag[[#This Row],[Temp]]),(0.0426*dag_for_dag[[#This Row],[Temp]]^2)+(0.4259*dag_for_dag[[#This Row],[Temp]]+1.8992),"")</f>
        <v>4.0582240000000001</v>
      </c>
      <c r="K21" s="50">
        <f>IF(ISNUMBER(dag_for_dag[[#This Row],[Temp]]),K20+((0.0426*dag_for_dag[[#This Row],[Temp]]^2)+(0.4259*dag_for_dag[[#This Row],[Temp]]+1.8992)),"")</f>
        <v>456.27823199999995</v>
      </c>
      <c r="L21" s="50">
        <f>IF(ISNUMBER(dag_for_dag[[#This Row],[Temp]]),L20+dag_for_dag[[#This Row],[Temp]],"")</f>
        <v>449.0999999999998</v>
      </c>
      <c r="M21" s="51" t="str">
        <f>IFERROR(INDEX(milepæler[Milepæler],MATCH(dag_for_dag[[#This Row],[Dato]],milepæler[Dato],0)),"")</f>
        <v/>
      </c>
      <c r="N21" s="50">
        <f>IF(ISNUMBER(dag_for_dag[[#This Row],[Temp]]),dag_for_dag[[#This Row],[Døgngrad]]-dag_for_dag[[#This Row],[Modning]],"")</f>
        <v>-7.1782320000001505</v>
      </c>
    </row>
    <row r="22" spans="2:14" x14ac:dyDescent="0.25">
      <c r="F22" s="4">
        <f>_xlfn.ISOWEEKNUM(dag_for_dag[[#This Row],[Dato]])</f>
        <v>47</v>
      </c>
      <c r="G22" s="1">
        <f t="shared" si="0"/>
        <v>44887</v>
      </c>
      <c r="H22" s="5" t="str">
        <f>INDEX(Tabell5[Ukedagnavn],MATCH(WEEKDAY(dag_for_dag[[#This Row],[Dato]],2),Tabell5[Ukedag],0))</f>
        <v>Tirsdag</v>
      </c>
      <c r="I22" s="41">
        <v>3.7</v>
      </c>
      <c r="J22" s="5">
        <f>IF(ISNUMBER(dag_for_dag[[#This Row],[Temp]]),(0.0426*dag_for_dag[[#This Row],[Temp]]^2)+(0.4259*dag_for_dag[[#This Row],[Temp]]+1.8992),"")</f>
        <v>4.0582240000000001</v>
      </c>
      <c r="K22" s="50">
        <f>IF(ISNUMBER(dag_for_dag[[#This Row],[Temp]]),K21+((0.0426*dag_for_dag[[#This Row],[Temp]]^2)+(0.4259*dag_for_dag[[#This Row],[Temp]]+1.8992)),"")</f>
        <v>460.33645599999994</v>
      </c>
      <c r="L22" s="50">
        <f>IF(ISNUMBER(dag_for_dag[[#This Row],[Temp]]),L21+dag_for_dag[[#This Row],[Temp]],"")</f>
        <v>452.79999999999978</v>
      </c>
      <c r="M22" s="51" t="str">
        <f>IFERROR(INDEX(milepæler[Milepæler],MATCH(dag_for_dag[[#This Row],[Dato]],milepæler[Dato],0)),"")</f>
        <v/>
      </c>
      <c r="N22" s="50">
        <f>IF(ISNUMBER(dag_for_dag[[#This Row],[Temp]]),dag_for_dag[[#This Row],[Døgngrad]]-dag_for_dag[[#This Row],[Modning]],"")</f>
        <v>-7.5364560000001575</v>
      </c>
    </row>
    <row r="23" spans="2:14" x14ac:dyDescent="0.25">
      <c r="F23" s="4">
        <f>_xlfn.ISOWEEKNUM(dag_for_dag[[#This Row],[Dato]])</f>
        <v>47</v>
      </c>
      <c r="G23" s="1">
        <f t="shared" si="0"/>
        <v>44888</v>
      </c>
      <c r="H23" s="5" t="str">
        <f>INDEX(Tabell5[Ukedagnavn],MATCH(WEEKDAY(dag_for_dag[[#This Row],[Dato]],2),Tabell5[Ukedag],0))</f>
        <v>Onsdag</v>
      </c>
      <c r="I23" s="41">
        <v>3.7</v>
      </c>
      <c r="J23" s="5">
        <f>IF(ISNUMBER(dag_for_dag[[#This Row],[Temp]]),(0.0426*dag_for_dag[[#This Row],[Temp]]^2)+(0.4259*dag_for_dag[[#This Row],[Temp]]+1.8992),"")</f>
        <v>4.0582240000000001</v>
      </c>
      <c r="K23" s="50">
        <f>IF(ISNUMBER(dag_for_dag[[#This Row],[Temp]]),K22+((0.0426*dag_for_dag[[#This Row],[Temp]]^2)+(0.4259*dag_for_dag[[#This Row],[Temp]]+1.8992)),"")</f>
        <v>464.39467999999994</v>
      </c>
      <c r="L23" s="50">
        <f>IF(ISNUMBER(dag_for_dag[[#This Row],[Temp]]),L22+dag_for_dag[[#This Row],[Temp]],"")</f>
        <v>456.49999999999977</v>
      </c>
      <c r="M23" s="51" t="str">
        <f>IFERROR(INDEX(milepæler[Milepæler],MATCH(dag_for_dag[[#This Row],[Dato]],milepæler[Dato],0)),"")</f>
        <v/>
      </c>
      <c r="N23" s="50">
        <f>IF(ISNUMBER(dag_for_dag[[#This Row],[Temp]]),dag_for_dag[[#This Row],[Døgngrad]]-dag_for_dag[[#This Row],[Modning]],"")</f>
        <v>-7.8946800000001645</v>
      </c>
    </row>
    <row r="24" spans="2:14" x14ac:dyDescent="0.25">
      <c r="F24" s="4">
        <f>_xlfn.ISOWEEKNUM(dag_for_dag[[#This Row],[Dato]])</f>
        <v>47</v>
      </c>
      <c r="G24" s="1">
        <f t="shared" si="0"/>
        <v>44889</v>
      </c>
      <c r="H24" s="5" t="str">
        <f>INDEX(Tabell5[Ukedagnavn],MATCH(WEEKDAY(dag_for_dag[[#This Row],[Dato]],2),Tabell5[Ukedag],0))</f>
        <v>Torsdag</v>
      </c>
      <c r="I24" s="41">
        <v>3.7</v>
      </c>
      <c r="J24" s="5">
        <f>IF(ISNUMBER(dag_for_dag[[#This Row],[Temp]]),(0.0426*dag_for_dag[[#This Row],[Temp]]^2)+(0.4259*dag_for_dag[[#This Row],[Temp]]+1.8992),"")</f>
        <v>4.0582240000000001</v>
      </c>
      <c r="K24" s="50">
        <f>IF(ISNUMBER(dag_for_dag[[#This Row],[Temp]]),K23+((0.0426*dag_for_dag[[#This Row],[Temp]]^2)+(0.4259*dag_for_dag[[#This Row],[Temp]]+1.8992)),"")</f>
        <v>468.45290399999993</v>
      </c>
      <c r="L24" s="50">
        <f>IF(ISNUMBER(dag_for_dag[[#This Row],[Temp]]),L23+dag_for_dag[[#This Row],[Temp]],"")</f>
        <v>460.19999999999976</v>
      </c>
      <c r="M24" s="51" t="str">
        <f>IFERROR(INDEX(milepæler[Milepæler],MATCH(dag_for_dag[[#This Row],[Dato]],milepæler[Dato],0)),"")</f>
        <v/>
      </c>
      <c r="N24" s="50">
        <f>IF(ISNUMBER(dag_for_dag[[#This Row],[Temp]]),dag_for_dag[[#This Row],[Døgngrad]]-dag_for_dag[[#This Row],[Modning]],"")</f>
        <v>-8.2529040000001714</v>
      </c>
    </row>
    <row r="25" spans="2:14" x14ac:dyDescent="0.25">
      <c r="B25"/>
      <c r="F25" s="4">
        <f>_xlfn.ISOWEEKNUM(dag_for_dag[[#This Row],[Dato]])</f>
        <v>47</v>
      </c>
      <c r="G25" s="1">
        <f t="shared" si="0"/>
        <v>44890</v>
      </c>
      <c r="H25" s="5" t="str">
        <f>INDEX(Tabell5[Ukedagnavn],MATCH(WEEKDAY(dag_for_dag[[#This Row],[Dato]],2),Tabell5[Ukedag],0))</f>
        <v>Fredag</v>
      </c>
      <c r="I25" s="41">
        <v>3.7</v>
      </c>
      <c r="J25" s="5">
        <f>IF(ISNUMBER(dag_for_dag[[#This Row],[Temp]]),(0.0426*dag_for_dag[[#This Row],[Temp]]^2)+(0.4259*dag_for_dag[[#This Row],[Temp]]+1.8992),"")</f>
        <v>4.0582240000000001</v>
      </c>
      <c r="K25" s="50">
        <f>IF(ISNUMBER(dag_for_dag[[#This Row],[Temp]]),K24+((0.0426*dag_for_dag[[#This Row],[Temp]]^2)+(0.4259*dag_for_dag[[#This Row],[Temp]]+1.8992)),"")</f>
        <v>472.51112799999993</v>
      </c>
      <c r="L25" s="50">
        <f>IF(ISNUMBER(dag_for_dag[[#This Row],[Temp]]),L24+dag_for_dag[[#This Row],[Temp]],"")</f>
        <v>463.89999999999975</v>
      </c>
      <c r="M25" s="51" t="str">
        <f>IFERROR(INDEX(milepæler[Milepæler],MATCH(dag_for_dag[[#This Row],[Dato]],milepæler[Dato],0)),"")</f>
        <v/>
      </c>
      <c r="N25" s="50">
        <f>IF(ISNUMBER(dag_for_dag[[#This Row],[Temp]]),dag_for_dag[[#This Row],[Døgngrad]]-dag_for_dag[[#This Row],[Modning]],"")</f>
        <v>-8.6111280000001784</v>
      </c>
    </row>
    <row r="26" spans="2:14" x14ac:dyDescent="0.25">
      <c r="F26" s="4">
        <f>_xlfn.ISOWEEKNUM(dag_for_dag[[#This Row],[Dato]])</f>
        <v>47</v>
      </c>
      <c r="G26" s="1">
        <f t="shared" si="0"/>
        <v>44891</v>
      </c>
      <c r="H26" s="5" t="str">
        <f>INDEX(Tabell5[Ukedagnavn],MATCH(WEEKDAY(dag_for_dag[[#This Row],[Dato]],2),Tabell5[Ukedag],0))</f>
        <v>Lørdag</v>
      </c>
      <c r="I26" s="41">
        <v>3.7</v>
      </c>
      <c r="J26" s="5">
        <f>IF(ISNUMBER(dag_for_dag[[#This Row],[Temp]]),(0.0426*dag_for_dag[[#This Row],[Temp]]^2)+(0.4259*dag_for_dag[[#This Row],[Temp]]+1.8992),"")</f>
        <v>4.0582240000000001</v>
      </c>
      <c r="K26" s="50">
        <f>IF(ISNUMBER(dag_for_dag[[#This Row],[Temp]]),K25+((0.0426*dag_for_dag[[#This Row],[Temp]]^2)+(0.4259*dag_for_dag[[#This Row],[Temp]]+1.8992)),"")</f>
        <v>476.56935199999992</v>
      </c>
      <c r="L26" s="50">
        <f>IF(ISNUMBER(dag_for_dag[[#This Row],[Temp]]),L25+dag_for_dag[[#This Row],[Temp]],"")</f>
        <v>467.59999999999974</v>
      </c>
      <c r="M26" s="51" t="str">
        <f>IFERROR(INDEX(milepæler[Milepæler],MATCH(dag_for_dag[[#This Row],[Dato]],milepæler[Dato],0)),"")</f>
        <v/>
      </c>
      <c r="N26" s="50">
        <f>IF(ISNUMBER(dag_for_dag[[#This Row],[Temp]]),dag_for_dag[[#This Row],[Døgngrad]]-dag_for_dag[[#This Row],[Modning]],"")</f>
        <v>-8.9693520000001854</v>
      </c>
    </row>
    <row r="27" spans="2:14" x14ac:dyDescent="0.25">
      <c r="F27" s="4">
        <f>_xlfn.ISOWEEKNUM(dag_for_dag[[#This Row],[Dato]])</f>
        <v>47</v>
      </c>
      <c r="G27" s="1">
        <f t="shared" si="0"/>
        <v>44892</v>
      </c>
      <c r="H27" s="5" t="str">
        <f>INDEX(Tabell5[Ukedagnavn],MATCH(WEEKDAY(dag_for_dag[[#This Row],[Dato]],2),Tabell5[Ukedag],0))</f>
        <v>Søndag</v>
      </c>
      <c r="I27" s="41">
        <v>3.7</v>
      </c>
      <c r="J27" s="5">
        <f>IF(ISNUMBER(dag_for_dag[[#This Row],[Temp]]),(0.0426*dag_for_dag[[#This Row],[Temp]]^2)+(0.4259*dag_for_dag[[#This Row],[Temp]]+1.8992),"")</f>
        <v>4.0582240000000001</v>
      </c>
      <c r="K27" s="50">
        <f>IF(ISNUMBER(dag_for_dag[[#This Row],[Temp]]),K26+((0.0426*dag_for_dag[[#This Row],[Temp]]^2)+(0.4259*dag_for_dag[[#This Row],[Temp]]+1.8992)),"")</f>
        <v>480.62757599999992</v>
      </c>
      <c r="L27" s="50">
        <f>IF(ISNUMBER(dag_for_dag[[#This Row],[Temp]]),L26+dag_for_dag[[#This Row],[Temp]],"")</f>
        <v>471.29999999999973</v>
      </c>
      <c r="M27" s="51" t="str">
        <f>IFERROR(INDEX(milepæler[Milepæler],MATCH(dag_for_dag[[#This Row],[Dato]],milepæler[Dato],0)),"")</f>
        <v/>
      </c>
      <c r="N27" s="50">
        <f>IF(ISNUMBER(dag_for_dag[[#This Row],[Temp]]),dag_for_dag[[#This Row],[Døgngrad]]-dag_for_dag[[#This Row],[Modning]],"")</f>
        <v>-9.3275760000001924</v>
      </c>
    </row>
    <row r="28" spans="2:14" x14ac:dyDescent="0.25">
      <c r="F28" s="4">
        <f>_xlfn.ISOWEEKNUM(dag_for_dag[[#This Row],[Dato]])</f>
        <v>48</v>
      </c>
      <c r="G28" s="1">
        <f t="shared" si="0"/>
        <v>44893</v>
      </c>
      <c r="H28" s="5" t="str">
        <f>INDEX(Tabell5[Ukedagnavn],MATCH(WEEKDAY(dag_for_dag[[#This Row],[Dato]],2),Tabell5[Ukedag],0))</f>
        <v>Mandag</v>
      </c>
      <c r="I28" s="41">
        <v>3.7</v>
      </c>
      <c r="J28" s="5">
        <f>IF(ISNUMBER(dag_for_dag[[#This Row],[Temp]]),(0.0426*dag_for_dag[[#This Row],[Temp]]^2)+(0.4259*dag_for_dag[[#This Row],[Temp]]+1.8992),"")</f>
        <v>4.0582240000000001</v>
      </c>
      <c r="K28" s="50">
        <f>IF(ISNUMBER(dag_for_dag[[#This Row],[Temp]]),K27+((0.0426*dag_for_dag[[#This Row],[Temp]]^2)+(0.4259*dag_for_dag[[#This Row],[Temp]]+1.8992)),"")</f>
        <v>484.68579999999992</v>
      </c>
      <c r="L28" s="50">
        <f>IF(ISNUMBER(dag_for_dag[[#This Row],[Temp]]),L27+dag_for_dag[[#This Row],[Temp]],"")</f>
        <v>474.99999999999972</v>
      </c>
      <c r="M28" s="51" t="str">
        <f>IFERROR(INDEX(milepæler[Milepæler],MATCH(dag_for_dag[[#This Row],[Dato]],milepæler[Dato],0)),"")</f>
        <v/>
      </c>
      <c r="N28" s="50">
        <f>IF(ISNUMBER(dag_for_dag[[#This Row],[Temp]]),dag_for_dag[[#This Row],[Døgngrad]]-dag_for_dag[[#This Row],[Modning]],"")</f>
        <v>-9.6858000000001994</v>
      </c>
    </row>
    <row r="29" spans="2:14" x14ac:dyDescent="0.25">
      <c r="F29" s="4">
        <f>_xlfn.ISOWEEKNUM(dag_for_dag[[#This Row],[Dato]])</f>
        <v>48</v>
      </c>
      <c r="G29" s="1">
        <f t="shared" si="0"/>
        <v>44894</v>
      </c>
      <c r="H29" s="5" t="str">
        <f>INDEX(Tabell5[Ukedagnavn],MATCH(WEEKDAY(dag_for_dag[[#This Row],[Dato]],2),Tabell5[Ukedag],0))</f>
        <v>Tirsdag</v>
      </c>
      <c r="I29" s="41">
        <v>4.8</v>
      </c>
      <c r="J29" s="5">
        <f>IF(ISNUMBER(dag_for_dag[[#This Row],[Temp]]),(0.0426*dag_for_dag[[#This Row],[Temp]]^2)+(0.4259*dag_for_dag[[#This Row],[Temp]]+1.8992),"")</f>
        <v>4.9250239999999996</v>
      </c>
      <c r="K29" s="50">
        <f>IF(ISNUMBER(dag_for_dag[[#This Row],[Temp]]),K28+((0.0426*dag_for_dag[[#This Row],[Temp]]^2)+(0.4259*dag_for_dag[[#This Row],[Temp]]+1.8992)),"")</f>
        <v>489.61082399999992</v>
      </c>
      <c r="L29" s="50">
        <f>IF(ISNUMBER(dag_for_dag[[#This Row],[Temp]]),L28+dag_for_dag[[#This Row],[Temp]],"")</f>
        <v>479.79999999999973</v>
      </c>
      <c r="M29" s="51" t="str">
        <f>IFERROR(INDEX(milepæler[Milepæler],MATCH(dag_for_dag[[#This Row],[Dato]],milepæler[Dato],0)),"")</f>
        <v/>
      </c>
      <c r="N29" s="50">
        <f>IF(ISNUMBER(dag_for_dag[[#This Row],[Temp]]),dag_for_dag[[#This Row],[Døgngrad]]-dag_for_dag[[#This Row],[Modning]],"")</f>
        <v>-9.8108240000001956</v>
      </c>
    </row>
    <row r="30" spans="2:14" x14ac:dyDescent="0.25">
      <c r="F30" s="4">
        <f>_xlfn.ISOWEEKNUM(dag_for_dag[[#This Row],[Dato]])</f>
        <v>48</v>
      </c>
      <c r="G30" s="1">
        <f t="shared" si="0"/>
        <v>44895</v>
      </c>
      <c r="H30" s="5" t="str">
        <f>INDEX(Tabell5[Ukedagnavn],MATCH(WEEKDAY(dag_for_dag[[#This Row],[Dato]],2),Tabell5[Ukedag],0))</f>
        <v>Onsdag</v>
      </c>
      <c r="I30" s="41">
        <v>4.8</v>
      </c>
      <c r="J30" s="5">
        <f>IF(ISNUMBER(dag_for_dag[[#This Row],[Temp]]),(0.0426*dag_for_dag[[#This Row],[Temp]]^2)+(0.4259*dag_for_dag[[#This Row],[Temp]]+1.8992),"")</f>
        <v>4.9250239999999996</v>
      </c>
      <c r="K30" s="50">
        <f>IF(ISNUMBER(dag_for_dag[[#This Row],[Temp]]),K29+((0.0426*dag_for_dag[[#This Row],[Temp]]^2)+(0.4259*dag_for_dag[[#This Row],[Temp]]+1.8992)),"")</f>
        <v>494.53584799999993</v>
      </c>
      <c r="L30" s="50">
        <f>IF(ISNUMBER(dag_for_dag[[#This Row],[Temp]]),L29+dag_for_dag[[#This Row],[Temp]],"")</f>
        <v>484.59999999999974</v>
      </c>
      <c r="M30" s="51" t="str">
        <f>IFERROR(INDEX(milepæler[Milepæler],MATCH(dag_for_dag[[#This Row],[Dato]],milepæler[Dato],0)),"")</f>
        <v/>
      </c>
      <c r="N30" s="50">
        <f>IF(ISNUMBER(dag_for_dag[[#This Row],[Temp]]),dag_for_dag[[#This Row],[Døgngrad]]-dag_for_dag[[#This Row],[Modning]],"")</f>
        <v>-9.9358480000001919</v>
      </c>
    </row>
    <row r="31" spans="2:14" x14ac:dyDescent="0.25">
      <c r="F31" s="4">
        <f>_xlfn.ISOWEEKNUM(dag_for_dag[[#This Row],[Dato]])</f>
        <v>48</v>
      </c>
      <c r="G31" s="1">
        <f t="shared" si="0"/>
        <v>44896</v>
      </c>
      <c r="H31" s="5" t="str">
        <f>INDEX(Tabell5[Ukedagnavn],MATCH(WEEKDAY(dag_for_dag[[#This Row],[Dato]],2),Tabell5[Ukedag],0))</f>
        <v>Torsdag</v>
      </c>
      <c r="I31" s="41">
        <v>4.8</v>
      </c>
      <c r="J31" s="5">
        <f>IF(ISNUMBER(dag_for_dag[[#This Row],[Temp]]),(0.0426*dag_for_dag[[#This Row],[Temp]]^2)+(0.4259*dag_for_dag[[#This Row],[Temp]]+1.8992),"")</f>
        <v>4.9250239999999996</v>
      </c>
      <c r="K31" s="50">
        <f>IF(ISNUMBER(dag_for_dag[[#This Row],[Temp]]),K30+((0.0426*dag_for_dag[[#This Row],[Temp]]^2)+(0.4259*dag_for_dag[[#This Row],[Temp]]+1.8992)),"")</f>
        <v>499.46087199999994</v>
      </c>
      <c r="L31" s="50">
        <f>IF(ISNUMBER(dag_for_dag[[#This Row],[Temp]]),L30+dag_for_dag[[#This Row],[Temp]],"")</f>
        <v>489.39999999999975</v>
      </c>
      <c r="M31" s="51" t="str">
        <f>IFERROR(INDEX(milepæler[Milepæler],MATCH(dag_for_dag[[#This Row],[Dato]],milepæler[Dato],0)),"")</f>
        <v>Klekkestart</v>
      </c>
      <c r="N31" s="50">
        <f>IF(ISNUMBER(dag_for_dag[[#This Row],[Temp]]),dag_for_dag[[#This Row],[Døgngrad]]-dag_for_dag[[#This Row],[Modning]],"")</f>
        <v>-10.060872000000188</v>
      </c>
    </row>
    <row r="32" spans="2:14" x14ac:dyDescent="0.25">
      <c r="F32" s="4">
        <f>_xlfn.ISOWEEKNUM(dag_for_dag[[#This Row],[Dato]])</f>
        <v>48</v>
      </c>
      <c r="G32" s="1">
        <f t="shared" si="0"/>
        <v>44897</v>
      </c>
      <c r="H32" s="5" t="str">
        <f>INDEX(Tabell5[Ukedagnavn],MATCH(WEEKDAY(dag_for_dag[[#This Row],[Dato]],2),Tabell5[Ukedag],0))</f>
        <v>Fredag</v>
      </c>
      <c r="I32" s="41">
        <v>4.8</v>
      </c>
      <c r="J32" s="5">
        <f>IF(ISNUMBER(dag_for_dag[[#This Row],[Temp]]),(0.0426*dag_for_dag[[#This Row],[Temp]]^2)+(0.4259*dag_for_dag[[#This Row],[Temp]]+1.8992),"")</f>
        <v>4.9250239999999996</v>
      </c>
      <c r="K32" s="50">
        <f>IF(ISNUMBER(dag_for_dag[[#This Row],[Temp]]),K31+((0.0426*dag_for_dag[[#This Row],[Temp]]^2)+(0.4259*dag_for_dag[[#This Row],[Temp]]+1.8992)),"")</f>
        <v>504.38589599999995</v>
      </c>
      <c r="L32" s="50">
        <f>IF(ISNUMBER(dag_for_dag[[#This Row],[Temp]]),L31+dag_for_dag[[#This Row],[Temp]],"")</f>
        <v>494.19999999999976</v>
      </c>
      <c r="M32" s="51" t="str">
        <f>IFERROR(INDEX(milepæler[Milepæler],MATCH(dag_for_dag[[#This Row],[Dato]],milepæler[Dato],0)),"")</f>
        <v/>
      </c>
      <c r="N32" s="50">
        <f>IF(ISNUMBER(dag_for_dag[[#This Row],[Temp]]),dag_for_dag[[#This Row],[Døgngrad]]-dag_for_dag[[#This Row],[Modning]],"")</f>
        <v>-10.185896000000184</v>
      </c>
    </row>
    <row r="33" spans="6:14" x14ac:dyDescent="0.25">
      <c r="F33" s="4">
        <f>_xlfn.ISOWEEKNUM(dag_for_dag[[#This Row],[Dato]])</f>
        <v>48</v>
      </c>
      <c r="G33" s="1">
        <f t="shared" si="0"/>
        <v>44898</v>
      </c>
      <c r="H33" s="5" t="str">
        <f>INDEX(Tabell5[Ukedagnavn],MATCH(WEEKDAY(dag_for_dag[[#This Row],[Dato]],2),Tabell5[Ukedag],0))</f>
        <v>Lørdag</v>
      </c>
      <c r="I33" s="41">
        <v>4.8</v>
      </c>
      <c r="J33" s="5">
        <f>IF(ISNUMBER(dag_for_dag[[#This Row],[Temp]]),(0.0426*dag_for_dag[[#This Row],[Temp]]^2)+(0.4259*dag_for_dag[[#This Row],[Temp]]+1.8992),"")</f>
        <v>4.9250239999999996</v>
      </c>
      <c r="K33" s="50">
        <f>IF(ISNUMBER(dag_for_dag[[#This Row],[Temp]]),K32+((0.0426*dag_for_dag[[#This Row],[Temp]]^2)+(0.4259*dag_for_dag[[#This Row],[Temp]]+1.8992)),"")</f>
        <v>509.31091999999995</v>
      </c>
      <c r="L33" s="50">
        <f>IF(ISNUMBER(dag_for_dag[[#This Row],[Temp]]),L32+dag_for_dag[[#This Row],[Temp]],"")</f>
        <v>498.99999999999977</v>
      </c>
      <c r="M33" s="51" t="str">
        <f>IFERROR(INDEX(milepæler[Milepæler],MATCH(dag_for_dag[[#This Row],[Dato]],milepæler[Dato],0)),"")</f>
        <v/>
      </c>
      <c r="N33" s="50">
        <f>IF(ISNUMBER(dag_for_dag[[#This Row],[Temp]]),dag_for_dag[[#This Row],[Døgngrad]]-dag_for_dag[[#This Row],[Modning]],"")</f>
        <v>-10.310920000000181</v>
      </c>
    </row>
    <row r="34" spans="6:14" x14ac:dyDescent="0.25">
      <c r="F34" s="4">
        <f>_xlfn.ISOWEEKNUM(dag_for_dag[[#This Row],[Dato]])</f>
        <v>48</v>
      </c>
      <c r="G34" s="1">
        <f t="shared" si="0"/>
        <v>44899</v>
      </c>
      <c r="H34" s="5" t="str">
        <f>INDEX(Tabell5[Ukedagnavn],MATCH(WEEKDAY(dag_for_dag[[#This Row],[Dato]],2),Tabell5[Ukedag],0))</f>
        <v>Søndag</v>
      </c>
      <c r="I34" s="41">
        <v>4.8</v>
      </c>
      <c r="J34" s="5">
        <f>IF(ISNUMBER(dag_for_dag[[#This Row],[Temp]]),(0.0426*dag_for_dag[[#This Row],[Temp]]^2)+(0.4259*dag_for_dag[[#This Row],[Temp]]+1.8992),"")</f>
        <v>4.9250239999999996</v>
      </c>
      <c r="K34" s="50">
        <f>IF(ISNUMBER(dag_for_dag[[#This Row],[Temp]]),K33+((0.0426*dag_for_dag[[#This Row],[Temp]]^2)+(0.4259*dag_for_dag[[#This Row],[Temp]]+1.8992)),"")</f>
        <v>514.2359439999999</v>
      </c>
      <c r="L34" s="50">
        <f>IF(ISNUMBER(dag_for_dag[[#This Row],[Temp]]),L33+dag_for_dag[[#This Row],[Temp]],"")</f>
        <v>503.79999999999978</v>
      </c>
      <c r="M34" s="51" t="str">
        <f>IFERROR(INDEX(milepæler[Milepæler],MATCH(dag_for_dag[[#This Row],[Dato]],milepæler[Dato],0)),"")</f>
        <v/>
      </c>
      <c r="N34" s="50">
        <f>IF(ISNUMBER(dag_for_dag[[#This Row],[Temp]]),dag_for_dag[[#This Row],[Døgngrad]]-dag_for_dag[[#This Row],[Modning]],"")</f>
        <v>-10.43594400000012</v>
      </c>
    </row>
    <row r="35" spans="6:14" x14ac:dyDescent="0.25">
      <c r="F35" s="4">
        <f>_xlfn.ISOWEEKNUM(dag_for_dag[[#This Row],[Dato]])</f>
        <v>49</v>
      </c>
      <c r="G35" s="1">
        <f t="shared" si="0"/>
        <v>44900</v>
      </c>
      <c r="H35" s="5" t="str">
        <f>INDEX(Tabell5[Ukedagnavn],MATCH(WEEKDAY(dag_for_dag[[#This Row],[Dato]],2),Tabell5[Ukedag],0))</f>
        <v>Mandag</v>
      </c>
      <c r="I35" s="41">
        <v>4.8</v>
      </c>
      <c r="J35" s="5">
        <f>IF(ISNUMBER(dag_for_dag[[#This Row],[Temp]]),(0.0426*dag_for_dag[[#This Row],[Temp]]^2)+(0.4259*dag_for_dag[[#This Row],[Temp]]+1.8992),"")</f>
        <v>4.9250239999999996</v>
      </c>
      <c r="K35" s="50">
        <f>IF(ISNUMBER(dag_for_dag[[#This Row],[Temp]]),K34+((0.0426*dag_for_dag[[#This Row],[Temp]]^2)+(0.4259*dag_for_dag[[#This Row],[Temp]]+1.8992)),"")</f>
        <v>519.16096799999991</v>
      </c>
      <c r="L35" s="50">
        <f>IF(ISNUMBER(dag_for_dag[[#This Row],[Temp]]),L34+dag_for_dag[[#This Row],[Temp]],"")</f>
        <v>508.5999999999998</v>
      </c>
      <c r="M35" s="51" t="str">
        <f>IFERROR(INDEX(milepæler[Milepæler],MATCH(dag_for_dag[[#This Row],[Dato]],milepæler[Dato],0)),"")</f>
        <v>Klekkeslutt</v>
      </c>
      <c r="N35" s="50">
        <f>IF(ISNUMBER(dag_for_dag[[#This Row],[Temp]]),dag_for_dag[[#This Row],[Døgngrad]]-dag_for_dag[[#This Row],[Modning]],"")</f>
        <v>-10.560968000000116</v>
      </c>
    </row>
    <row r="36" spans="6:14" x14ac:dyDescent="0.25">
      <c r="F36" s="4">
        <f>_xlfn.ISOWEEKNUM(dag_for_dag[[#This Row],[Dato]])</f>
        <v>49</v>
      </c>
      <c r="G36" s="1">
        <f t="shared" si="0"/>
        <v>44901</v>
      </c>
      <c r="H36" s="5" t="str">
        <f>INDEX(Tabell5[Ukedagnavn],MATCH(WEEKDAY(dag_for_dag[[#This Row],[Dato]],2),Tabell5[Ukedag],0))</f>
        <v>Tirsdag</v>
      </c>
      <c r="I36" s="41">
        <v>4.8</v>
      </c>
      <c r="J36" s="5">
        <f>IF(ISNUMBER(dag_for_dag[[#This Row],[Temp]]),(0.0426*dag_for_dag[[#This Row],[Temp]]^2)+(0.4259*dag_for_dag[[#This Row],[Temp]]+1.8992),"")</f>
        <v>4.9250239999999996</v>
      </c>
      <c r="K36" s="50">
        <f>IF(ISNUMBER(dag_for_dag[[#This Row],[Temp]]),K35+((0.0426*dag_for_dag[[#This Row],[Temp]]^2)+(0.4259*dag_for_dag[[#This Row],[Temp]]+1.8992)),"")</f>
        <v>524.08599199999992</v>
      </c>
      <c r="L36" s="50">
        <f>IF(ISNUMBER(dag_for_dag[[#This Row],[Temp]]),L35+dag_for_dag[[#This Row],[Temp]],"")</f>
        <v>513.39999999999975</v>
      </c>
      <c r="M36" s="51" t="str">
        <f>IFERROR(INDEX(milepæler[Milepæler],MATCH(dag_for_dag[[#This Row],[Dato]],milepæler[Dato],0)),"")</f>
        <v/>
      </c>
      <c r="N36" s="50">
        <f>IF(ISNUMBER(dag_for_dag[[#This Row],[Temp]]),dag_for_dag[[#This Row],[Døgngrad]]-dag_for_dag[[#This Row],[Modning]],"")</f>
        <v>-10.685992000000169</v>
      </c>
    </row>
    <row r="37" spans="6:14" x14ac:dyDescent="0.25">
      <c r="F37" s="4">
        <f>_xlfn.ISOWEEKNUM(dag_for_dag[[#This Row],[Dato]])</f>
        <v>49</v>
      </c>
      <c r="G37" s="1">
        <f t="shared" si="0"/>
        <v>44902</v>
      </c>
      <c r="H37" s="5" t="str">
        <f>INDEX(Tabell5[Ukedagnavn],MATCH(WEEKDAY(dag_for_dag[[#This Row],[Dato]],2),Tabell5[Ukedag],0))</f>
        <v>Onsdag</v>
      </c>
      <c r="I37" s="41">
        <v>4.8</v>
      </c>
      <c r="J37" s="5">
        <f>IF(ISNUMBER(dag_for_dag[[#This Row],[Temp]]),(0.0426*dag_for_dag[[#This Row],[Temp]]^2)+(0.4259*dag_for_dag[[#This Row],[Temp]]+1.8992),"")</f>
        <v>4.9250239999999996</v>
      </c>
      <c r="K37" s="50">
        <f>IF(ISNUMBER(dag_for_dag[[#This Row],[Temp]]),K36+((0.0426*dag_for_dag[[#This Row],[Temp]]^2)+(0.4259*dag_for_dag[[#This Row],[Temp]]+1.8992)),"")</f>
        <v>529.01101599999993</v>
      </c>
      <c r="L37" s="50">
        <f>IF(ISNUMBER(dag_for_dag[[#This Row],[Temp]]),L36+dag_for_dag[[#This Row],[Temp]],"")</f>
        <v>518.1999999999997</v>
      </c>
      <c r="M37" s="51" t="str">
        <f>IFERROR(INDEX(milepæler[Milepæler],MATCH(dag_for_dag[[#This Row],[Dato]],milepæler[Dato],0)),"")</f>
        <v/>
      </c>
      <c r="N37" s="50">
        <f>IF(ISNUMBER(dag_for_dag[[#This Row],[Temp]]),dag_for_dag[[#This Row],[Døgngrad]]-dag_for_dag[[#This Row],[Modning]],"")</f>
        <v>-10.811016000000222</v>
      </c>
    </row>
    <row r="38" spans="6:14" x14ac:dyDescent="0.25">
      <c r="F38" s="4">
        <f>_xlfn.ISOWEEKNUM(dag_for_dag[[#This Row],[Dato]])</f>
        <v>49</v>
      </c>
      <c r="G38" s="1">
        <f t="shared" si="0"/>
        <v>44903</v>
      </c>
      <c r="H38" s="5" t="str">
        <f>INDEX(Tabell5[Ukedagnavn],MATCH(WEEKDAY(dag_for_dag[[#This Row],[Dato]],2),Tabell5[Ukedag],0))</f>
        <v>Torsdag</v>
      </c>
      <c r="I38" s="41">
        <v>4.8</v>
      </c>
      <c r="J38" s="5">
        <f>IF(ISNUMBER(dag_for_dag[[#This Row],[Temp]]),(0.0426*dag_for_dag[[#This Row],[Temp]]^2)+(0.4259*dag_for_dag[[#This Row],[Temp]]+1.8992),"")</f>
        <v>4.9250239999999996</v>
      </c>
      <c r="K38" s="50">
        <f>IF(ISNUMBER(dag_for_dag[[#This Row],[Temp]]),K37+((0.0426*dag_for_dag[[#This Row],[Temp]]^2)+(0.4259*dag_for_dag[[#This Row],[Temp]]+1.8992)),"")</f>
        <v>533.93603999999993</v>
      </c>
      <c r="L38" s="50">
        <f>IF(ISNUMBER(dag_for_dag[[#This Row],[Temp]]),L37+dag_for_dag[[#This Row],[Temp]],"")</f>
        <v>522.99999999999966</v>
      </c>
      <c r="M38" s="51" t="str">
        <f>IFERROR(INDEX(milepæler[Milepæler],MATCH(dag_for_dag[[#This Row],[Dato]],milepæler[Dato],0)),"")</f>
        <v/>
      </c>
      <c r="N38" s="50">
        <f>IF(ISNUMBER(dag_for_dag[[#This Row],[Temp]]),dag_for_dag[[#This Row],[Døgngrad]]-dag_for_dag[[#This Row],[Modning]],"")</f>
        <v>-10.936040000000276</v>
      </c>
    </row>
    <row r="39" spans="6:14" x14ac:dyDescent="0.25">
      <c r="F39" s="4">
        <f>_xlfn.ISOWEEKNUM(dag_for_dag[[#This Row],[Dato]])</f>
        <v>49</v>
      </c>
      <c r="G39" s="1">
        <f t="shared" si="0"/>
        <v>44904</v>
      </c>
      <c r="H39" s="5" t="str">
        <f>INDEX(Tabell5[Ukedagnavn],MATCH(WEEKDAY(dag_for_dag[[#This Row],[Dato]],2),Tabell5[Ukedag],0))</f>
        <v>Fredag</v>
      </c>
      <c r="I39" s="41">
        <v>4.8</v>
      </c>
      <c r="J39" s="5">
        <f>IF(ISNUMBER(dag_for_dag[[#This Row],[Temp]]),(0.0426*dag_for_dag[[#This Row],[Temp]]^2)+(0.4259*dag_for_dag[[#This Row],[Temp]]+1.8992),"")</f>
        <v>4.9250239999999996</v>
      </c>
      <c r="K39" s="50">
        <f>IF(ISNUMBER(dag_for_dag[[#This Row],[Temp]]),K38+((0.0426*dag_for_dag[[#This Row],[Temp]]^2)+(0.4259*dag_for_dag[[#This Row],[Temp]]+1.8992)),"")</f>
        <v>538.86106399999994</v>
      </c>
      <c r="L39" s="50">
        <f>IF(ISNUMBER(dag_for_dag[[#This Row],[Temp]]),L38+dag_for_dag[[#This Row],[Temp]],"")</f>
        <v>527.79999999999961</v>
      </c>
      <c r="M39" s="51" t="str">
        <f>IFERROR(INDEX(milepæler[Milepæler],MATCH(dag_for_dag[[#This Row],[Dato]],milepæler[Dato],0)),"")</f>
        <v/>
      </c>
      <c r="N39" s="50">
        <f>IF(ISNUMBER(dag_for_dag[[#This Row],[Temp]]),dag_for_dag[[#This Row],[Døgngrad]]-dag_for_dag[[#This Row],[Modning]],"")</f>
        <v>-11.061064000000329</v>
      </c>
    </row>
    <row r="40" spans="6:14" x14ac:dyDescent="0.25">
      <c r="F40" s="4">
        <f>_xlfn.ISOWEEKNUM(dag_for_dag[[#This Row],[Dato]])</f>
        <v>49</v>
      </c>
      <c r="G40" s="1">
        <f t="shared" si="0"/>
        <v>44905</v>
      </c>
      <c r="H40" s="5" t="str">
        <f>INDEX(Tabell5[Ukedagnavn],MATCH(WEEKDAY(dag_for_dag[[#This Row],[Dato]],2),Tabell5[Ukedag],0))</f>
        <v>Lørdag</v>
      </c>
      <c r="I40" s="41">
        <v>4.8</v>
      </c>
      <c r="J40" s="5">
        <f>IF(ISNUMBER(dag_for_dag[[#This Row],[Temp]]),(0.0426*dag_for_dag[[#This Row],[Temp]]^2)+(0.4259*dag_for_dag[[#This Row],[Temp]]+1.8992),"")</f>
        <v>4.9250239999999996</v>
      </c>
      <c r="K40" s="50">
        <f>IF(ISNUMBER(dag_for_dag[[#This Row],[Temp]]),K39+((0.0426*dag_for_dag[[#This Row],[Temp]]^2)+(0.4259*dag_for_dag[[#This Row],[Temp]]+1.8992)),"")</f>
        <v>543.78608799999995</v>
      </c>
      <c r="L40" s="50">
        <f>IF(ISNUMBER(dag_for_dag[[#This Row],[Temp]]),L39+dag_for_dag[[#This Row],[Temp]],"")</f>
        <v>532.59999999999957</v>
      </c>
      <c r="M40" s="51" t="str">
        <f>IFERROR(INDEX(milepæler[Milepæler],MATCH(dag_for_dag[[#This Row],[Dato]],milepæler[Dato],0)),"")</f>
        <v/>
      </c>
      <c r="N40" s="50">
        <f>IF(ISNUMBER(dag_for_dag[[#This Row],[Temp]]),dag_for_dag[[#This Row],[Døgngrad]]-dag_for_dag[[#This Row],[Modning]],"")</f>
        <v>-11.186088000000382</v>
      </c>
    </row>
    <row r="41" spans="6:14" x14ac:dyDescent="0.25">
      <c r="F41" s="4">
        <f>_xlfn.ISOWEEKNUM(dag_for_dag[[#This Row],[Dato]])</f>
        <v>49</v>
      </c>
      <c r="G41" s="1">
        <f t="shared" si="0"/>
        <v>44906</v>
      </c>
      <c r="H41" s="5" t="str">
        <f>INDEX(Tabell5[Ukedagnavn],MATCH(WEEKDAY(dag_for_dag[[#This Row],[Dato]],2),Tabell5[Ukedag],0))</f>
        <v>Søndag</v>
      </c>
      <c r="I41" s="41">
        <v>4.8</v>
      </c>
      <c r="J41" s="5">
        <f>IF(ISNUMBER(dag_for_dag[[#This Row],[Temp]]),(0.0426*dag_for_dag[[#This Row],[Temp]]^2)+(0.4259*dag_for_dag[[#This Row],[Temp]]+1.8992),"")</f>
        <v>4.9250239999999996</v>
      </c>
      <c r="K41" s="50">
        <f>IF(ISNUMBER(dag_for_dag[[#This Row],[Temp]]),K40+((0.0426*dag_for_dag[[#This Row],[Temp]]^2)+(0.4259*dag_for_dag[[#This Row],[Temp]]+1.8992)),"")</f>
        <v>548.71111199999996</v>
      </c>
      <c r="L41" s="50">
        <f>IF(ISNUMBER(dag_for_dag[[#This Row],[Temp]]),L40+dag_for_dag[[#This Row],[Temp]],"")</f>
        <v>537.39999999999952</v>
      </c>
      <c r="M41" s="51" t="str">
        <f>IFERROR(INDEX(milepæler[Milepæler],MATCH(dag_for_dag[[#This Row],[Dato]],milepæler[Dato],0)),"")</f>
        <v/>
      </c>
      <c r="N41" s="50">
        <f>IF(ISNUMBER(dag_for_dag[[#This Row],[Temp]]),dag_for_dag[[#This Row],[Døgngrad]]-dag_for_dag[[#This Row],[Modning]],"")</f>
        <v>-11.311112000000435</v>
      </c>
    </row>
    <row r="42" spans="6:14" x14ac:dyDescent="0.25">
      <c r="F42" s="4">
        <f>_xlfn.ISOWEEKNUM(dag_for_dag[[#This Row],[Dato]])</f>
        <v>50</v>
      </c>
      <c r="G42" s="1">
        <f t="shared" si="0"/>
        <v>44907</v>
      </c>
      <c r="H42" s="5" t="str">
        <f>INDEX(Tabell5[Ukedagnavn],MATCH(WEEKDAY(dag_for_dag[[#This Row],[Dato]],2),Tabell5[Ukedag],0))</f>
        <v>Mandag</v>
      </c>
      <c r="I42" s="41">
        <v>4.8</v>
      </c>
      <c r="J42" s="5">
        <f>IF(ISNUMBER(dag_for_dag[[#This Row],[Temp]]),(0.0426*dag_for_dag[[#This Row],[Temp]]^2)+(0.4259*dag_for_dag[[#This Row],[Temp]]+1.8992),"")</f>
        <v>4.9250239999999996</v>
      </c>
      <c r="K42" s="50">
        <f>IF(ISNUMBER(dag_for_dag[[#This Row],[Temp]]),K41+((0.0426*dag_for_dag[[#This Row],[Temp]]^2)+(0.4259*dag_for_dag[[#This Row],[Temp]]+1.8992)),"")</f>
        <v>553.63613599999996</v>
      </c>
      <c r="L42" s="50">
        <f>IF(ISNUMBER(dag_for_dag[[#This Row],[Temp]]),L41+dag_for_dag[[#This Row],[Temp]],"")</f>
        <v>542.19999999999948</v>
      </c>
      <c r="M42" s="51" t="str">
        <f>IFERROR(INDEX(milepæler[Milepæler],MATCH(dag_for_dag[[#This Row],[Dato]],milepæler[Dato],0)),"")</f>
        <v/>
      </c>
      <c r="N42" s="50">
        <f>IF(ISNUMBER(dag_for_dag[[#This Row],[Temp]]),dag_for_dag[[#This Row],[Døgngrad]]-dag_for_dag[[#This Row],[Modning]],"")</f>
        <v>-11.436136000000488</v>
      </c>
    </row>
    <row r="43" spans="6:14" x14ac:dyDescent="0.25">
      <c r="F43" s="4">
        <f>_xlfn.ISOWEEKNUM(dag_for_dag[[#This Row],[Dato]])</f>
        <v>50</v>
      </c>
      <c r="G43" s="1">
        <f t="shared" si="0"/>
        <v>44908</v>
      </c>
      <c r="H43" s="5" t="str">
        <f>INDEX(Tabell5[Ukedagnavn],MATCH(WEEKDAY(dag_for_dag[[#This Row],[Dato]],2),Tabell5[Ukedag],0))</f>
        <v>Tirsdag</v>
      </c>
      <c r="I43" s="41">
        <v>4.8</v>
      </c>
      <c r="J43" s="5">
        <f>IF(ISNUMBER(dag_for_dag[[#This Row],[Temp]]),(0.0426*dag_for_dag[[#This Row],[Temp]]^2)+(0.4259*dag_for_dag[[#This Row],[Temp]]+1.8992),"")</f>
        <v>4.9250239999999996</v>
      </c>
      <c r="K43" s="50">
        <f>IF(ISNUMBER(dag_for_dag[[#This Row],[Temp]]),K42+((0.0426*dag_for_dag[[#This Row],[Temp]]^2)+(0.4259*dag_for_dag[[#This Row],[Temp]]+1.8992)),"")</f>
        <v>558.56115999999997</v>
      </c>
      <c r="L43" s="50">
        <f>IF(ISNUMBER(dag_for_dag[[#This Row],[Temp]]),L42+dag_for_dag[[#This Row],[Temp]],"")</f>
        <v>546.99999999999943</v>
      </c>
      <c r="M43" s="51" t="str">
        <f>IFERROR(INDEX(milepæler[Milepæler],MATCH(dag_for_dag[[#This Row],[Dato]],milepæler[Dato],0)),"")</f>
        <v/>
      </c>
      <c r="N43" s="50">
        <f>IF(ISNUMBER(dag_for_dag[[#This Row],[Temp]]),dag_for_dag[[#This Row],[Døgngrad]]-dag_for_dag[[#This Row],[Modning]],"")</f>
        <v>-11.561160000000541</v>
      </c>
    </row>
    <row r="44" spans="6:14" x14ac:dyDescent="0.25">
      <c r="F44" s="4">
        <f>_xlfn.ISOWEEKNUM(dag_for_dag[[#This Row],[Dato]])</f>
        <v>50</v>
      </c>
      <c r="G44" s="1">
        <f t="shared" si="0"/>
        <v>44909</v>
      </c>
      <c r="H44" s="5" t="str">
        <f>INDEX(Tabell5[Ukedagnavn],MATCH(WEEKDAY(dag_for_dag[[#This Row],[Dato]],2),Tabell5[Ukedag],0))</f>
        <v>Onsdag</v>
      </c>
      <c r="I44" s="41">
        <v>4.8</v>
      </c>
      <c r="J44" s="5">
        <f>IF(ISNUMBER(dag_for_dag[[#This Row],[Temp]]),(0.0426*dag_for_dag[[#This Row],[Temp]]^2)+(0.4259*dag_for_dag[[#This Row],[Temp]]+1.8992),"")</f>
        <v>4.9250239999999996</v>
      </c>
      <c r="K44" s="50">
        <f>IF(ISNUMBER(dag_for_dag[[#This Row],[Temp]]),K43+((0.0426*dag_for_dag[[#This Row],[Temp]]^2)+(0.4259*dag_for_dag[[#This Row],[Temp]]+1.8992)),"")</f>
        <v>563.48618399999998</v>
      </c>
      <c r="L44" s="50">
        <f>IF(ISNUMBER(dag_for_dag[[#This Row],[Temp]]),L43+dag_for_dag[[#This Row],[Temp]],"")</f>
        <v>551.79999999999939</v>
      </c>
      <c r="M44" s="51" t="str">
        <f>IFERROR(INDEX(milepæler[Milepæler],MATCH(dag_for_dag[[#This Row],[Dato]],milepæler[Dato],0)),"")</f>
        <v/>
      </c>
      <c r="N44" s="50">
        <f>IF(ISNUMBER(dag_for_dag[[#This Row],[Temp]]),dag_for_dag[[#This Row],[Døgngrad]]-dag_for_dag[[#This Row],[Modning]],"")</f>
        <v>-11.686184000000594</v>
      </c>
    </row>
    <row r="45" spans="6:14" x14ac:dyDescent="0.25">
      <c r="F45" s="4">
        <f>_xlfn.ISOWEEKNUM(dag_for_dag[[#This Row],[Dato]])</f>
        <v>50</v>
      </c>
      <c r="G45" s="1">
        <f t="shared" si="0"/>
        <v>44910</v>
      </c>
      <c r="H45" s="5" t="str">
        <f>INDEX(Tabell5[Ukedagnavn],MATCH(WEEKDAY(dag_for_dag[[#This Row],[Dato]],2),Tabell5[Ukedag],0))</f>
        <v>Torsdag</v>
      </c>
      <c r="I45" s="41">
        <v>4.8</v>
      </c>
      <c r="J45" s="5">
        <f>IF(ISNUMBER(dag_for_dag[[#This Row],[Temp]]),(0.0426*dag_for_dag[[#This Row],[Temp]]^2)+(0.4259*dag_for_dag[[#This Row],[Temp]]+1.8992),"")</f>
        <v>4.9250239999999996</v>
      </c>
      <c r="K45" s="50">
        <f>IF(ISNUMBER(dag_for_dag[[#This Row],[Temp]]),K44+((0.0426*dag_for_dag[[#This Row],[Temp]]^2)+(0.4259*dag_for_dag[[#This Row],[Temp]]+1.8992)),"")</f>
        <v>568.41120799999999</v>
      </c>
      <c r="L45" s="50">
        <f>IF(ISNUMBER(dag_for_dag[[#This Row],[Temp]]),L44+dag_for_dag[[#This Row],[Temp]],"")</f>
        <v>556.59999999999934</v>
      </c>
      <c r="M45" s="51" t="str">
        <f>IFERROR(INDEX(milepæler[Milepæler],MATCH(dag_for_dag[[#This Row],[Dato]],milepæler[Dato],0)),"")</f>
        <v/>
      </c>
      <c r="N45" s="50">
        <f>IF(ISNUMBER(dag_for_dag[[#This Row],[Temp]]),dag_for_dag[[#This Row],[Døgngrad]]-dag_for_dag[[#This Row],[Modning]],"")</f>
        <v>-11.811208000000647</v>
      </c>
    </row>
    <row r="46" spans="6:14" x14ac:dyDescent="0.25">
      <c r="F46" s="4">
        <f>_xlfn.ISOWEEKNUM(dag_for_dag[[#This Row],[Dato]])</f>
        <v>50</v>
      </c>
      <c r="G46" s="1">
        <f t="shared" si="0"/>
        <v>44911</v>
      </c>
      <c r="H46" s="5" t="str">
        <f>INDEX(Tabell5[Ukedagnavn],MATCH(WEEKDAY(dag_for_dag[[#This Row],[Dato]],2),Tabell5[Ukedag],0))</f>
        <v>Fredag</v>
      </c>
      <c r="I46" s="41">
        <v>4.8</v>
      </c>
      <c r="J46" s="5">
        <f>IF(ISNUMBER(dag_for_dag[[#This Row],[Temp]]),(0.0426*dag_for_dag[[#This Row],[Temp]]^2)+(0.4259*dag_for_dag[[#This Row],[Temp]]+1.8992),"")</f>
        <v>4.9250239999999996</v>
      </c>
      <c r="K46" s="50">
        <f>IF(ISNUMBER(dag_for_dag[[#This Row],[Temp]]),K45+((0.0426*dag_for_dag[[#This Row],[Temp]]^2)+(0.4259*dag_for_dag[[#This Row],[Temp]]+1.8992)),"")</f>
        <v>573.336232</v>
      </c>
      <c r="L46" s="50">
        <f>IF(ISNUMBER(dag_for_dag[[#This Row],[Temp]]),L45+dag_for_dag[[#This Row],[Temp]],"")</f>
        <v>561.3999999999993</v>
      </c>
      <c r="M46" s="51" t="str">
        <f>IFERROR(INDEX(milepæler[Milepæler],MATCH(dag_for_dag[[#This Row],[Dato]],milepæler[Dato],0)),"")</f>
        <v/>
      </c>
      <c r="N46" s="50">
        <f>IF(ISNUMBER(dag_for_dag[[#This Row],[Temp]]),dag_for_dag[[#This Row],[Døgngrad]]-dag_for_dag[[#This Row],[Modning]],"")</f>
        <v>-11.9362320000007</v>
      </c>
    </row>
    <row r="47" spans="6:14" x14ac:dyDescent="0.25">
      <c r="F47" s="4">
        <f>_xlfn.ISOWEEKNUM(dag_for_dag[[#This Row],[Dato]])</f>
        <v>50</v>
      </c>
      <c r="G47" s="1">
        <f t="shared" si="0"/>
        <v>44912</v>
      </c>
      <c r="H47" s="5" t="str">
        <f>INDEX(Tabell5[Ukedagnavn],MATCH(WEEKDAY(dag_for_dag[[#This Row],[Dato]],2),Tabell5[Ukedag],0))</f>
        <v>Lørdag</v>
      </c>
      <c r="I47" s="41">
        <v>3.7</v>
      </c>
      <c r="J47" s="5">
        <f>IF(ISNUMBER(dag_for_dag[[#This Row],[Temp]]),(0.0426*dag_for_dag[[#This Row],[Temp]]^2)+(0.4259*dag_for_dag[[#This Row],[Temp]]+1.8992),"")</f>
        <v>4.0582240000000001</v>
      </c>
      <c r="K47" s="50">
        <f>IF(ISNUMBER(dag_for_dag[[#This Row],[Temp]]),K46+((0.0426*dag_for_dag[[#This Row],[Temp]]^2)+(0.4259*dag_for_dag[[#This Row],[Temp]]+1.8992)),"")</f>
        <v>577.39445599999999</v>
      </c>
      <c r="L47" s="50">
        <f>IF(ISNUMBER(dag_for_dag[[#This Row],[Temp]]),L46+dag_for_dag[[#This Row],[Temp]],"")</f>
        <v>565.09999999999934</v>
      </c>
      <c r="M47" s="51" t="str">
        <f>IFERROR(INDEX(milepæler[Milepæler],MATCH(dag_for_dag[[#This Row],[Dato]],milepæler[Dato],0)),"")</f>
        <v/>
      </c>
      <c r="N47" s="50">
        <f>IF(ISNUMBER(dag_for_dag[[#This Row],[Temp]]),dag_for_dag[[#This Row],[Døgngrad]]-dag_for_dag[[#This Row],[Modning]],"")</f>
        <v>-12.29445600000065</v>
      </c>
    </row>
    <row r="48" spans="6:14" x14ac:dyDescent="0.25">
      <c r="F48" s="4">
        <f>_xlfn.ISOWEEKNUM(dag_for_dag[[#This Row],[Dato]])</f>
        <v>50</v>
      </c>
      <c r="G48" s="1">
        <f t="shared" si="0"/>
        <v>44913</v>
      </c>
      <c r="H48" s="5" t="str">
        <f>INDEX(Tabell5[Ukedagnavn],MATCH(WEEKDAY(dag_for_dag[[#This Row],[Dato]],2),Tabell5[Ukedag],0))</f>
        <v>Søndag</v>
      </c>
      <c r="I48" s="41">
        <v>3.7</v>
      </c>
      <c r="J48" s="5">
        <f>IF(ISNUMBER(dag_for_dag[[#This Row],[Temp]]),(0.0426*dag_for_dag[[#This Row],[Temp]]^2)+(0.4259*dag_for_dag[[#This Row],[Temp]]+1.8992),"")</f>
        <v>4.0582240000000001</v>
      </c>
      <c r="K48" s="50">
        <f>IF(ISNUMBER(dag_for_dag[[#This Row],[Temp]]),K47+((0.0426*dag_for_dag[[#This Row],[Temp]]^2)+(0.4259*dag_for_dag[[#This Row],[Temp]]+1.8992)),"")</f>
        <v>581.45267999999999</v>
      </c>
      <c r="L48" s="50">
        <f>IF(ISNUMBER(dag_for_dag[[#This Row],[Temp]]),L47+dag_for_dag[[#This Row],[Temp]],"")</f>
        <v>568.79999999999939</v>
      </c>
      <c r="M48" s="51" t="str">
        <f>IFERROR(INDEX(milepæler[Milepæler],MATCH(dag_for_dag[[#This Row],[Dato]],milepæler[Dato],0)),"")</f>
        <v/>
      </c>
      <c r="N48" s="50">
        <f>IF(ISNUMBER(dag_for_dag[[#This Row],[Temp]]),dag_for_dag[[#This Row],[Døgngrad]]-dag_for_dag[[#This Row],[Modning]],"")</f>
        <v>-12.652680000000601</v>
      </c>
    </row>
    <row r="49" spans="6:14" x14ac:dyDescent="0.25">
      <c r="F49" s="4">
        <f>_xlfn.ISOWEEKNUM(dag_for_dag[[#This Row],[Dato]])</f>
        <v>51</v>
      </c>
      <c r="G49" s="1">
        <f t="shared" si="0"/>
        <v>44914</v>
      </c>
      <c r="H49" s="5" t="str">
        <f>INDEX(Tabell5[Ukedagnavn],MATCH(WEEKDAY(dag_for_dag[[#This Row],[Dato]],2),Tabell5[Ukedag],0))</f>
        <v>Mandag</v>
      </c>
      <c r="I49" s="41">
        <v>3.7</v>
      </c>
      <c r="J49" s="5">
        <f>IF(ISNUMBER(dag_for_dag[[#This Row],[Temp]]),(0.0426*dag_for_dag[[#This Row],[Temp]]^2)+(0.4259*dag_for_dag[[#This Row],[Temp]]+1.8992),"")</f>
        <v>4.0582240000000001</v>
      </c>
      <c r="K49" s="50">
        <f>IF(ISNUMBER(dag_for_dag[[#This Row],[Temp]]),K48+((0.0426*dag_for_dag[[#This Row],[Temp]]^2)+(0.4259*dag_for_dag[[#This Row],[Temp]]+1.8992)),"")</f>
        <v>585.51090399999998</v>
      </c>
      <c r="L49" s="50">
        <f>IF(ISNUMBER(dag_for_dag[[#This Row],[Temp]]),L48+dag_for_dag[[#This Row],[Temp]],"")</f>
        <v>572.49999999999943</v>
      </c>
      <c r="M49" s="51" t="str">
        <f>IFERROR(INDEX(milepæler[Milepæler],MATCH(dag_for_dag[[#This Row],[Dato]],milepæler[Dato],0)),"")</f>
        <v/>
      </c>
      <c r="N49" s="50">
        <f>IF(ISNUMBER(dag_for_dag[[#This Row],[Temp]]),dag_for_dag[[#This Row],[Døgngrad]]-dag_for_dag[[#This Row],[Modning]],"")</f>
        <v>-13.010904000000551</v>
      </c>
    </row>
    <row r="50" spans="6:14" x14ac:dyDescent="0.25">
      <c r="F50" s="4">
        <f>_xlfn.ISOWEEKNUM(dag_for_dag[[#This Row],[Dato]])</f>
        <v>51</v>
      </c>
      <c r="G50" s="1">
        <f t="shared" si="0"/>
        <v>44915</v>
      </c>
      <c r="H50" s="5" t="str">
        <f>INDEX(Tabell5[Ukedagnavn],MATCH(WEEKDAY(dag_for_dag[[#This Row],[Dato]],2),Tabell5[Ukedag],0))</f>
        <v>Tirsdag</v>
      </c>
      <c r="I50" s="41">
        <v>3.7</v>
      </c>
      <c r="J50" s="5">
        <f>IF(ISNUMBER(dag_for_dag[[#This Row],[Temp]]),(0.0426*dag_for_dag[[#This Row],[Temp]]^2)+(0.4259*dag_for_dag[[#This Row],[Temp]]+1.8992),"")</f>
        <v>4.0582240000000001</v>
      </c>
      <c r="K50" s="50">
        <f>IF(ISNUMBER(dag_for_dag[[#This Row],[Temp]]),K49+((0.0426*dag_for_dag[[#This Row],[Temp]]^2)+(0.4259*dag_for_dag[[#This Row],[Temp]]+1.8992)),"")</f>
        <v>589.56912799999998</v>
      </c>
      <c r="L50" s="50">
        <f>IF(ISNUMBER(dag_for_dag[[#This Row],[Temp]]),L49+dag_for_dag[[#This Row],[Temp]],"")</f>
        <v>576.19999999999948</v>
      </c>
      <c r="M50" s="51" t="str">
        <f>IFERROR(INDEX(milepæler[Milepæler],MATCH(dag_for_dag[[#This Row],[Dato]],milepæler[Dato],0)),"")</f>
        <v/>
      </c>
      <c r="N50" s="50">
        <f>IF(ISNUMBER(dag_for_dag[[#This Row],[Temp]]),dag_for_dag[[#This Row],[Døgngrad]]-dag_for_dag[[#This Row],[Modning]],"")</f>
        <v>-13.369128000000501</v>
      </c>
    </row>
    <row r="51" spans="6:14" x14ac:dyDescent="0.25">
      <c r="F51" s="4">
        <f>_xlfn.ISOWEEKNUM(dag_for_dag[[#This Row],[Dato]])</f>
        <v>51</v>
      </c>
      <c r="G51" s="1">
        <f t="shared" si="0"/>
        <v>44916</v>
      </c>
      <c r="H51" s="5" t="str">
        <f>INDEX(Tabell5[Ukedagnavn],MATCH(WEEKDAY(dag_for_dag[[#This Row],[Dato]],2),Tabell5[Ukedag],0))</f>
        <v>Onsdag</v>
      </c>
      <c r="I51" s="41">
        <v>3.7</v>
      </c>
      <c r="J51" s="5">
        <f>IF(ISNUMBER(dag_for_dag[[#This Row],[Temp]]),(0.0426*dag_for_dag[[#This Row],[Temp]]^2)+(0.4259*dag_for_dag[[#This Row],[Temp]]+1.8992),"")</f>
        <v>4.0582240000000001</v>
      </c>
      <c r="K51" s="50">
        <f>IF(ISNUMBER(dag_for_dag[[#This Row],[Temp]]),K50+((0.0426*dag_for_dag[[#This Row],[Temp]]^2)+(0.4259*dag_for_dag[[#This Row],[Temp]]+1.8992)),"")</f>
        <v>593.62735199999997</v>
      </c>
      <c r="L51" s="50">
        <f>IF(ISNUMBER(dag_for_dag[[#This Row],[Temp]]),L50+dag_for_dag[[#This Row],[Temp]],"")</f>
        <v>579.89999999999952</v>
      </c>
      <c r="M51" s="51" t="str">
        <f>IFERROR(INDEX(milepæler[Milepæler],MATCH(dag_for_dag[[#This Row],[Dato]],milepæler[Dato],0)),"")</f>
        <v/>
      </c>
      <c r="N51" s="50">
        <f>IF(ISNUMBER(dag_for_dag[[#This Row],[Temp]]),dag_for_dag[[#This Row],[Døgngrad]]-dag_for_dag[[#This Row],[Modning]],"")</f>
        <v>-13.727352000000451</v>
      </c>
    </row>
    <row r="52" spans="6:14" x14ac:dyDescent="0.25">
      <c r="F52" s="4">
        <f>_xlfn.ISOWEEKNUM(dag_for_dag[[#This Row],[Dato]])</f>
        <v>51</v>
      </c>
      <c r="G52" s="1">
        <f t="shared" si="0"/>
        <v>44917</v>
      </c>
      <c r="H52" s="5" t="str">
        <f>INDEX(Tabell5[Ukedagnavn],MATCH(WEEKDAY(dag_for_dag[[#This Row],[Dato]],2),Tabell5[Ukedag],0))</f>
        <v>Torsdag</v>
      </c>
      <c r="I52" s="41">
        <v>3.7</v>
      </c>
      <c r="J52" s="5">
        <f>IF(ISNUMBER(dag_for_dag[[#This Row],[Temp]]),(0.0426*dag_for_dag[[#This Row],[Temp]]^2)+(0.4259*dag_for_dag[[#This Row],[Temp]]+1.8992),"")</f>
        <v>4.0582240000000001</v>
      </c>
      <c r="K52" s="50">
        <f>IF(ISNUMBER(dag_for_dag[[#This Row],[Temp]]),K51+((0.0426*dag_for_dag[[#This Row],[Temp]]^2)+(0.4259*dag_for_dag[[#This Row],[Temp]]+1.8992)),"")</f>
        <v>597.68557599999997</v>
      </c>
      <c r="L52" s="50">
        <f>IF(ISNUMBER(dag_for_dag[[#This Row],[Temp]]),L51+dag_for_dag[[#This Row],[Temp]],"")</f>
        <v>583.59999999999957</v>
      </c>
      <c r="M52" s="51" t="str">
        <f>IFERROR(INDEX(milepæler[Milepæler],MATCH(dag_for_dag[[#This Row],[Dato]],milepæler[Dato],0)),"")</f>
        <v/>
      </c>
      <c r="N52" s="50">
        <f>IF(ISNUMBER(dag_for_dag[[#This Row],[Temp]]),dag_for_dag[[#This Row],[Døgngrad]]-dag_for_dag[[#This Row],[Modning]],"")</f>
        <v>-14.085576000000401</v>
      </c>
    </row>
    <row r="53" spans="6:14" x14ac:dyDescent="0.25">
      <c r="F53" s="4">
        <f>_xlfn.ISOWEEKNUM(dag_for_dag[[#This Row],[Dato]])</f>
        <v>51</v>
      </c>
      <c r="G53" s="1">
        <f t="shared" si="0"/>
        <v>44918</v>
      </c>
      <c r="H53" s="5" t="str">
        <f>INDEX(Tabell5[Ukedagnavn],MATCH(WEEKDAY(dag_for_dag[[#This Row],[Dato]],2),Tabell5[Ukedag],0))</f>
        <v>Fredag</v>
      </c>
      <c r="I53" s="41">
        <v>3.7</v>
      </c>
      <c r="J53" s="5">
        <f>IF(ISNUMBER(dag_for_dag[[#This Row],[Temp]]),(0.0426*dag_for_dag[[#This Row],[Temp]]^2)+(0.4259*dag_for_dag[[#This Row],[Temp]]+1.8992),"")</f>
        <v>4.0582240000000001</v>
      </c>
      <c r="K53" s="50">
        <f>IF(ISNUMBER(dag_for_dag[[#This Row],[Temp]]),K52+((0.0426*dag_for_dag[[#This Row],[Temp]]^2)+(0.4259*dag_for_dag[[#This Row],[Temp]]+1.8992)),"")</f>
        <v>601.74379999999996</v>
      </c>
      <c r="L53" s="50">
        <f>IF(ISNUMBER(dag_for_dag[[#This Row],[Temp]]),L52+dag_for_dag[[#This Row],[Temp]],"")</f>
        <v>587.29999999999961</v>
      </c>
      <c r="M53" s="51" t="str">
        <f>IFERROR(INDEX(milepæler[Milepæler],MATCH(dag_for_dag[[#This Row],[Dato]],milepæler[Dato],0)),"")</f>
        <v/>
      </c>
      <c r="N53" s="50">
        <f>IF(ISNUMBER(dag_for_dag[[#This Row],[Temp]]),dag_for_dag[[#This Row],[Døgngrad]]-dag_for_dag[[#This Row],[Modning]],"")</f>
        <v>-14.443800000000351</v>
      </c>
    </row>
    <row r="54" spans="6:14" x14ac:dyDescent="0.25">
      <c r="F54" s="4">
        <f>_xlfn.ISOWEEKNUM(dag_for_dag[[#This Row],[Dato]])</f>
        <v>51</v>
      </c>
      <c r="G54" s="1">
        <f t="shared" si="0"/>
        <v>44919</v>
      </c>
      <c r="H54" s="5" t="str">
        <f>INDEX(Tabell5[Ukedagnavn],MATCH(WEEKDAY(dag_for_dag[[#This Row],[Dato]],2),Tabell5[Ukedag],0))</f>
        <v>Lørdag</v>
      </c>
      <c r="I54" s="41">
        <v>3.7</v>
      </c>
      <c r="J54" s="5">
        <f>IF(ISNUMBER(dag_for_dag[[#This Row],[Temp]]),(0.0426*dag_for_dag[[#This Row],[Temp]]^2)+(0.4259*dag_for_dag[[#This Row],[Temp]]+1.8992),"")</f>
        <v>4.0582240000000001</v>
      </c>
      <c r="K54" s="50">
        <f>IF(ISNUMBER(dag_for_dag[[#This Row],[Temp]]),K53+((0.0426*dag_for_dag[[#This Row],[Temp]]^2)+(0.4259*dag_for_dag[[#This Row],[Temp]]+1.8992)),"")</f>
        <v>605.80202399999996</v>
      </c>
      <c r="L54" s="50">
        <f>IF(ISNUMBER(dag_for_dag[[#This Row],[Temp]]),L53+dag_for_dag[[#This Row],[Temp]],"")</f>
        <v>590.99999999999966</v>
      </c>
      <c r="M54" s="51" t="str">
        <f>IFERROR(INDEX(milepæler[Milepæler],MATCH(dag_for_dag[[#This Row],[Dato]],milepæler[Dato],0)),"")</f>
        <v/>
      </c>
      <c r="N54" s="50">
        <f>IF(ISNUMBER(dag_for_dag[[#This Row],[Temp]]),dag_for_dag[[#This Row],[Døgngrad]]-dag_for_dag[[#This Row],[Modning]],"")</f>
        <v>-14.802024000000301</v>
      </c>
    </row>
    <row r="55" spans="6:14" x14ac:dyDescent="0.25">
      <c r="F55" s="4">
        <f>_xlfn.ISOWEEKNUM(dag_for_dag[[#This Row],[Dato]])</f>
        <v>51</v>
      </c>
      <c r="G55" s="1">
        <f t="shared" si="0"/>
        <v>44920</v>
      </c>
      <c r="H55" s="5" t="str">
        <f>INDEX(Tabell5[Ukedagnavn],MATCH(WEEKDAY(dag_for_dag[[#This Row],[Dato]],2),Tabell5[Ukedag],0))</f>
        <v>Søndag</v>
      </c>
      <c r="I55" s="41">
        <v>3.7</v>
      </c>
      <c r="J55" s="5">
        <f>IF(ISNUMBER(dag_for_dag[[#This Row],[Temp]]),(0.0426*dag_for_dag[[#This Row],[Temp]]^2)+(0.4259*dag_for_dag[[#This Row],[Temp]]+1.8992),"")</f>
        <v>4.0582240000000001</v>
      </c>
      <c r="K55" s="50">
        <f>IF(ISNUMBER(dag_for_dag[[#This Row],[Temp]]),K54+((0.0426*dag_for_dag[[#This Row],[Temp]]^2)+(0.4259*dag_for_dag[[#This Row],[Temp]]+1.8992)),"")</f>
        <v>609.86024799999996</v>
      </c>
      <c r="L55" s="50">
        <f>IF(ISNUMBER(dag_for_dag[[#This Row],[Temp]]),L54+dag_for_dag[[#This Row],[Temp]],"")</f>
        <v>594.6999999999997</v>
      </c>
      <c r="M55" s="51" t="str">
        <f>IFERROR(INDEX(milepæler[Milepæler],MATCH(dag_for_dag[[#This Row],[Dato]],milepæler[Dato],0)),"")</f>
        <v/>
      </c>
      <c r="N55" s="50">
        <f>IF(ISNUMBER(dag_for_dag[[#This Row],[Temp]]),dag_for_dag[[#This Row],[Døgngrad]]-dag_for_dag[[#This Row],[Modning]],"")</f>
        <v>-15.160248000000252</v>
      </c>
    </row>
    <row r="56" spans="6:14" x14ac:dyDescent="0.25">
      <c r="F56" s="4">
        <f>_xlfn.ISOWEEKNUM(dag_for_dag[[#This Row],[Dato]])</f>
        <v>52</v>
      </c>
      <c r="G56" s="1">
        <f t="shared" si="0"/>
        <v>44921</v>
      </c>
      <c r="H56" s="5" t="str">
        <f>INDEX(Tabell5[Ukedagnavn],MATCH(WEEKDAY(dag_for_dag[[#This Row],[Dato]],2),Tabell5[Ukedag],0))</f>
        <v>Mandag</v>
      </c>
      <c r="I56" s="41">
        <v>3.7</v>
      </c>
      <c r="J56" s="5">
        <f>IF(ISNUMBER(dag_for_dag[[#This Row],[Temp]]),(0.0426*dag_for_dag[[#This Row],[Temp]]^2)+(0.4259*dag_for_dag[[#This Row],[Temp]]+1.8992),"")</f>
        <v>4.0582240000000001</v>
      </c>
      <c r="K56" s="50">
        <f>IF(ISNUMBER(dag_for_dag[[#This Row],[Temp]]),K55+((0.0426*dag_for_dag[[#This Row],[Temp]]^2)+(0.4259*dag_for_dag[[#This Row],[Temp]]+1.8992)),"")</f>
        <v>613.91847199999995</v>
      </c>
      <c r="L56" s="50">
        <f>IF(ISNUMBER(dag_for_dag[[#This Row],[Temp]]),L55+dag_for_dag[[#This Row],[Temp]],"")</f>
        <v>598.39999999999975</v>
      </c>
      <c r="M56" s="51" t="str">
        <f>IFERROR(INDEX(milepæler[Milepæler],MATCH(dag_for_dag[[#This Row],[Dato]],milepæler[Dato],0)),"")</f>
        <v/>
      </c>
      <c r="N56" s="50">
        <f>IF(ISNUMBER(dag_for_dag[[#This Row],[Temp]]),dag_for_dag[[#This Row],[Døgngrad]]-dag_for_dag[[#This Row],[Modning]],"")</f>
        <v>-15.518472000000202</v>
      </c>
    </row>
    <row r="57" spans="6:14" x14ac:dyDescent="0.25">
      <c r="F57" s="4">
        <f>_xlfn.ISOWEEKNUM(dag_for_dag[[#This Row],[Dato]])</f>
        <v>52</v>
      </c>
      <c r="G57" s="1">
        <f t="shared" si="0"/>
        <v>44922</v>
      </c>
      <c r="H57" s="5" t="str">
        <f>INDEX(Tabell5[Ukedagnavn],MATCH(WEEKDAY(dag_for_dag[[#This Row],[Dato]],2),Tabell5[Ukedag],0))</f>
        <v>Tirsdag</v>
      </c>
      <c r="I57" s="41">
        <v>3.7</v>
      </c>
      <c r="J57" s="5">
        <f>IF(ISNUMBER(dag_for_dag[[#This Row],[Temp]]),(0.0426*dag_for_dag[[#This Row],[Temp]]^2)+(0.4259*dag_for_dag[[#This Row],[Temp]]+1.8992),"")</f>
        <v>4.0582240000000001</v>
      </c>
      <c r="K57" s="50">
        <f>IF(ISNUMBER(dag_for_dag[[#This Row],[Temp]]),K56+((0.0426*dag_for_dag[[#This Row],[Temp]]^2)+(0.4259*dag_for_dag[[#This Row],[Temp]]+1.8992)),"")</f>
        <v>617.97669599999995</v>
      </c>
      <c r="L57" s="50">
        <f>IF(ISNUMBER(dag_for_dag[[#This Row],[Temp]]),L56+dag_for_dag[[#This Row],[Temp]],"")</f>
        <v>602.0999999999998</v>
      </c>
      <c r="M57" s="51" t="str">
        <f>IFERROR(INDEX(milepæler[Milepæler],MATCH(dag_for_dag[[#This Row],[Dato]],milepæler[Dato],0)),"")</f>
        <v/>
      </c>
      <c r="N57" s="50">
        <f>IF(ISNUMBER(dag_for_dag[[#This Row],[Temp]]),dag_for_dag[[#This Row],[Døgngrad]]-dag_for_dag[[#This Row],[Modning]],"")</f>
        <v>-15.876696000000152</v>
      </c>
    </row>
    <row r="58" spans="6:14" x14ac:dyDescent="0.25">
      <c r="F58" s="4">
        <f>_xlfn.ISOWEEKNUM(dag_for_dag[[#This Row],[Dato]])</f>
        <v>52</v>
      </c>
      <c r="G58" s="1">
        <f t="shared" si="0"/>
        <v>44923</v>
      </c>
      <c r="H58" s="5" t="str">
        <f>INDEX(Tabell5[Ukedagnavn],MATCH(WEEKDAY(dag_for_dag[[#This Row],[Dato]],2),Tabell5[Ukedag],0))</f>
        <v>Onsdag</v>
      </c>
      <c r="I58" s="41">
        <v>3.7</v>
      </c>
      <c r="J58" s="5">
        <f>IF(ISNUMBER(dag_for_dag[[#This Row],[Temp]]),(0.0426*dag_for_dag[[#This Row],[Temp]]^2)+(0.4259*dag_for_dag[[#This Row],[Temp]]+1.8992),"")</f>
        <v>4.0582240000000001</v>
      </c>
      <c r="K58" s="50">
        <f>IF(ISNUMBER(dag_for_dag[[#This Row],[Temp]]),K57+((0.0426*dag_for_dag[[#This Row],[Temp]]^2)+(0.4259*dag_for_dag[[#This Row],[Temp]]+1.8992)),"")</f>
        <v>622.03491999999994</v>
      </c>
      <c r="L58" s="50">
        <f>IF(ISNUMBER(dag_for_dag[[#This Row],[Temp]]),L57+dag_for_dag[[#This Row],[Temp]],"")</f>
        <v>605.79999999999984</v>
      </c>
      <c r="M58" s="51" t="str">
        <f>IFERROR(INDEX(milepæler[Milepæler],MATCH(dag_for_dag[[#This Row],[Dato]],milepæler[Dato],0)),"")</f>
        <v/>
      </c>
      <c r="N58" s="50">
        <f>IF(ISNUMBER(dag_for_dag[[#This Row],[Temp]]),dag_for_dag[[#This Row],[Døgngrad]]-dag_for_dag[[#This Row],[Modning]],"")</f>
        <v>-16.234920000000102</v>
      </c>
    </row>
    <row r="59" spans="6:14" x14ac:dyDescent="0.25">
      <c r="F59" s="4">
        <f>_xlfn.ISOWEEKNUM(dag_for_dag[[#This Row],[Dato]])</f>
        <v>52</v>
      </c>
      <c r="G59" s="1">
        <f t="shared" si="0"/>
        <v>44924</v>
      </c>
      <c r="H59" s="5" t="str">
        <f>INDEX(Tabell5[Ukedagnavn],MATCH(WEEKDAY(dag_for_dag[[#This Row],[Dato]],2),Tabell5[Ukedag],0))</f>
        <v>Torsdag</v>
      </c>
      <c r="I59" s="41">
        <v>3.7</v>
      </c>
      <c r="J59" s="5">
        <f>IF(ISNUMBER(dag_for_dag[[#This Row],[Temp]]),(0.0426*dag_for_dag[[#This Row],[Temp]]^2)+(0.4259*dag_for_dag[[#This Row],[Temp]]+1.8992),"")</f>
        <v>4.0582240000000001</v>
      </c>
      <c r="K59" s="50">
        <f>IF(ISNUMBER(dag_for_dag[[#This Row],[Temp]]),K58+((0.0426*dag_for_dag[[#This Row],[Temp]]^2)+(0.4259*dag_for_dag[[#This Row],[Temp]]+1.8992)),"")</f>
        <v>626.09314399999994</v>
      </c>
      <c r="L59" s="50">
        <f>IF(ISNUMBER(dag_for_dag[[#This Row],[Temp]]),L58+dag_for_dag[[#This Row],[Temp]],"")</f>
        <v>609.49999999999989</v>
      </c>
      <c r="M59" s="51" t="str">
        <f>IFERROR(INDEX(milepæler[Milepæler],MATCH(dag_for_dag[[#This Row],[Dato]],milepæler[Dato],0)),"")</f>
        <v/>
      </c>
      <c r="N59" s="50">
        <f>IF(ISNUMBER(dag_for_dag[[#This Row],[Temp]]),dag_for_dag[[#This Row],[Døgngrad]]-dag_for_dag[[#This Row],[Modning]],"")</f>
        <v>-16.593144000000052</v>
      </c>
    </row>
    <row r="60" spans="6:14" x14ac:dyDescent="0.25">
      <c r="F60" s="4">
        <f>_xlfn.ISOWEEKNUM(dag_for_dag[[#This Row],[Dato]])</f>
        <v>52</v>
      </c>
      <c r="G60" s="1">
        <f t="shared" si="0"/>
        <v>44925</v>
      </c>
      <c r="H60" s="5" t="str">
        <f>INDEX(Tabell5[Ukedagnavn],MATCH(WEEKDAY(dag_for_dag[[#This Row],[Dato]],2),Tabell5[Ukedag],0))</f>
        <v>Fredag</v>
      </c>
      <c r="I60" s="41">
        <v>3.7</v>
      </c>
      <c r="J60" s="5">
        <f>IF(ISNUMBER(dag_for_dag[[#This Row],[Temp]]),(0.0426*dag_for_dag[[#This Row],[Temp]]^2)+(0.4259*dag_for_dag[[#This Row],[Temp]]+1.8992),"")</f>
        <v>4.0582240000000001</v>
      </c>
      <c r="K60" s="50">
        <f>IF(ISNUMBER(dag_for_dag[[#This Row],[Temp]]),K59+((0.0426*dag_for_dag[[#This Row],[Temp]]^2)+(0.4259*dag_for_dag[[#This Row],[Temp]]+1.8992)),"")</f>
        <v>630.15136799999993</v>
      </c>
      <c r="L60" s="50">
        <f>IF(ISNUMBER(dag_for_dag[[#This Row],[Temp]]),L59+dag_for_dag[[#This Row],[Temp]],"")</f>
        <v>613.19999999999993</v>
      </c>
      <c r="M60" s="51" t="str">
        <f>IFERROR(INDEX(milepæler[Milepæler],MATCH(dag_for_dag[[#This Row],[Dato]],milepæler[Dato],0)),"")</f>
        <v/>
      </c>
      <c r="N60" s="50">
        <f>IF(ISNUMBER(dag_for_dag[[#This Row],[Temp]]),dag_for_dag[[#This Row],[Døgngrad]]-dag_for_dag[[#This Row],[Modning]],"")</f>
        <v>-16.951368000000002</v>
      </c>
    </row>
    <row r="61" spans="6:14" x14ac:dyDescent="0.25">
      <c r="F61" s="4">
        <f>_xlfn.ISOWEEKNUM(dag_for_dag[[#This Row],[Dato]])</f>
        <v>52</v>
      </c>
      <c r="G61" s="1">
        <f t="shared" si="0"/>
        <v>44926</v>
      </c>
      <c r="H61" s="5" t="str">
        <f>INDEX(Tabell5[Ukedagnavn],MATCH(WEEKDAY(dag_for_dag[[#This Row],[Dato]],2),Tabell5[Ukedag],0))</f>
        <v>Lørdag</v>
      </c>
      <c r="I61" s="41">
        <v>3.7</v>
      </c>
      <c r="J61" s="5">
        <f>IF(ISNUMBER(dag_for_dag[[#This Row],[Temp]]),(0.0426*dag_for_dag[[#This Row],[Temp]]^2)+(0.4259*dag_for_dag[[#This Row],[Temp]]+1.8992),"")</f>
        <v>4.0582240000000001</v>
      </c>
      <c r="K61" s="50">
        <f>IF(ISNUMBER(dag_for_dag[[#This Row],[Temp]]),K60+((0.0426*dag_for_dag[[#This Row],[Temp]]^2)+(0.4259*dag_for_dag[[#This Row],[Temp]]+1.8992)),"")</f>
        <v>634.20959199999993</v>
      </c>
      <c r="L61" s="50">
        <f>IF(ISNUMBER(dag_for_dag[[#This Row],[Temp]]),L60+dag_for_dag[[#This Row],[Temp]],"")</f>
        <v>616.9</v>
      </c>
      <c r="M61" s="51" t="str">
        <f>IFERROR(INDEX(milepæler[Milepæler],MATCH(dag_for_dag[[#This Row],[Dato]],milepæler[Dato],0)),"")</f>
        <v/>
      </c>
      <c r="N61" s="50">
        <f>IF(ISNUMBER(dag_for_dag[[#This Row],[Temp]]),dag_for_dag[[#This Row],[Døgngrad]]-dag_for_dag[[#This Row],[Modning]],"")</f>
        <v>-17.309591999999952</v>
      </c>
    </row>
    <row r="62" spans="6:14" x14ac:dyDescent="0.25">
      <c r="F62" s="4">
        <f>_xlfn.ISOWEEKNUM(dag_for_dag[[#This Row],[Dato]])</f>
        <v>52</v>
      </c>
      <c r="G62" s="1">
        <f t="shared" si="0"/>
        <v>44927</v>
      </c>
      <c r="H62" s="5" t="str">
        <f>INDEX(Tabell5[Ukedagnavn],MATCH(WEEKDAY(dag_for_dag[[#This Row],[Dato]],2),Tabell5[Ukedag],0))</f>
        <v>Søndag</v>
      </c>
      <c r="I62" s="41">
        <v>3.7</v>
      </c>
      <c r="J62" s="5">
        <f>IF(ISNUMBER(dag_for_dag[[#This Row],[Temp]]),(0.0426*dag_for_dag[[#This Row],[Temp]]^2)+(0.4259*dag_for_dag[[#This Row],[Temp]]+1.8992),"")</f>
        <v>4.0582240000000001</v>
      </c>
      <c r="K62" s="50">
        <f>IF(ISNUMBER(dag_for_dag[[#This Row],[Temp]]),K61+((0.0426*dag_for_dag[[#This Row],[Temp]]^2)+(0.4259*dag_for_dag[[#This Row],[Temp]]+1.8992)),"")</f>
        <v>638.26781599999993</v>
      </c>
      <c r="L62" s="50">
        <f>IF(ISNUMBER(dag_for_dag[[#This Row],[Temp]]),L61+dag_for_dag[[#This Row],[Temp]],"")</f>
        <v>620.6</v>
      </c>
      <c r="M62" s="51" t="str">
        <f>IFERROR(INDEX(milepæler[Milepæler],MATCH(dag_for_dag[[#This Row],[Dato]],milepæler[Dato],0)),"")</f>
        <v/>
      </c>
      <c r="N62" s="50">
        <f>IF(ISNUMBER(dag_for_dag[[#This Row],[Temp]]),dag_for_dag[[#This Row],[Døgngrad]]-dag_for_dag[[#This Row],[Modning]],"")</f>
        <v>-17.667815999999902</v>
      </c>
    </row>
    <row r="63" spans="6:14" x14ac:dyDescent="0.25">
      <c r="F63" s="4">
        <f>_xlfn.ISOWEEKNUM(dag_for_dag[[#This Row],[Dato]])</f>
        <v>1</v>
      </c>
      <c r="G63" s="1">
        <f t="shared" si="0"/>
        <v>44928</v>
      </c>
      <c r="H63" s="5" t="str">
        <f>INDEX(Tabell5[Ukedagnavn],MATCH(WEEKDAY(dag_for_dag[[#This Row],[Dato]],2),Tabell5[Ukedag],0))</f>
        <v>Mandag</v>
      </c>
      <c r="I63" s="41">
        <v>3.7</v>
      </c>
      <c r="J63" s="5">
        <f>IF(ISNUMBER(dag_for_dag[[#This Row],[Temp]]),(0.0426*dag_for_dag[[#This Row],[Temp]]^2)+(0.4259*dag_for_dag[[#This Row],[Temp]]+1.8992),"")</f>
        <v>4.0582240000000001</v>
      </c>
      <c r="K63" s="50">
        <f>IF(ISNUMBER(dag_for_dag[[#This Row],[Temp]]),K62+((0.0426*dag_for_dag[[#This Row],[Temp]]^2)+(0.4259*dag_for_dag[[#This Row],[Temp]]+1.8992)),"")</f>
        <v>642.32603999999992</v>
      </c>
      <c r="L63" s="50">
        <f>IF(ISNUMBER(dag_for_dag[[#This Row],[Temp]]),L62+dag_for_dag[[#This Row],[Temp]],"")</f>
        <v>624.30000000000007</v>
      </c>
      <c r="M63" s="51" t="str">
        <f>IFERROR(INDEX(milepæler[Milepæler],MATCH(dag_for_dag[[#This Row],[Dato]],milepæler[Dato],0)),"")</f>
        <v/>
      </c>
      <c r="N63" s="50">
        <f>IF(ISNUMBER(dag_for_dag[[#This Row],[Temp]]),dag_for_dag[[#This Row],[Døgngrad]]-dag_for_dag[[#This Row],[Modning]],"")</f>
        <v>-18.026039999999853</v>
      </c>
    </row>
    <row r="64" spans="6:14" x14ac:dyDescent="0.25">
      <c r="F64" s="4">
        <f>_xlfn.ISOWEEKNUM(dag_for_dag[[#This Row],[Dato]])</f>
        <v>1</v>
      </c>
      <c r="G64" s="1">
        <f t="shared" si="0"/>
        <v>44929</v>
      </c>
      <c r="H64" s="5" t="str">
        <f>INDEX(Tabell5[Ukedagnavn],MATCH(WEEKDAY(dag_for_dag[[#This Row],[Dato]],2),Tabell5[Ukedag],0))</f>
        <v>Tirsdag</v>
      </c>
      <c r="I64" s="41">
        <v>3.7</v>
      </c>
      <c r="J64" s="5">
        <f>IF(ISNUMBER(dag_for_dag[[#This Row],[Temp]]),(0.0426*dag_for_dag[[#This Row],[Temp]]^2)+(0.4259*dag_for_dag[[#This Row],[Temp]]+1.8992),"")</f>
        <v>4.0582240000000001</v>
      </c>
      <c r="K64" s="50">
        <f>IF(ISNUMBER(dag_for_dag[[#This Row],[Temp]]),K63+((0.0426*dag_for_dag[[#This Row],[Temp]]^2)+(0.4259*dag_for_dag[[#This Row],[Temp]]+1.8992)),"")</f>
        <v>646.38426399999992</v>
      </c>
      <c r="L64" s="50">
        <f>IF(ISNUMBER(dag_for_dag[[#This Row],[Temp]]),L63+dag_for_dag[[#This Row],[Temp]],"")</f>
        <v>628.00000000000011</v>
      </c>
      <c r="M64" s="51" t="str">
        <f>IFERROR(INDEX(milepæler[Milepæler],MATCH(dag_for_dag[[#This Row],[Dato]],milepæler[Dato],0)),"")</f>
        <v/>
      </c>
      <c r="N64" s="50">
        <f>IF(ISNUMBER(dag_for_dag[[#This Row],[Temp]]),dag_for_dag[[#This Row],[Døgngrad]]-dag_for_dag[[#This Row],[Modning]],"")</f>
        <v>-18.384263999999803</v>
      </c>
    </row>
    <row r="65" spans="6:14" x14ac:dyDescent="0.25">
      <c r="F65" s="4">
        <f>_xlfn.ISOWEEKNUM(dag_for_dag[[#This Row],[Dato]])</f>
        <v>1</v>
      </c>
      <c r="G65" s="1">
        <f t="shared" si="0"/>
        <v>44930</v>
      </c>
      <c r="H65" s="5" t="str">
        <f>INDEX(Tabell5[Ukedagnavn],MATCH(WEEKDAY(dag_for_dag[[#This Row],[Dato]],2),Tabell5[Ukedag],0))</f>
        <v>Onsdag</v>
      </c>
      <c r="I65" s="41">
        <v>3.7</v>
      </c>
      <c r="J65" s="5">
        <f>IF(ISNUMBER(dag_for_dag[[#This Row],[Temp]]),(0.0426*dag_for_dag[[#This Row],[Temp]]^2)+(0.4259*dag_for_dag[[#This Row],[Temp]]+1.8992),"")</f>
        <v>4.0582240000000001</v>
      </c>
      <c r="K65" s="50">
        <f>IF(ISNUMBER(dag_for_dag[[#This Row],[Temp]]),K64+((0.0426*dag_for_dag[[#This Row],[Temp]]^2)+(0.4259*dag_for_dag[[#This Row],[Temp]]+1.8992)),"")</f>
        <v>650.44248799999991</v>
      </c>
      <c r="L65" s="50">
        <f>IF(ISNUMBER(dag_for_dag[[#This Row],[Temp]]),L64+dag_for_dag[[#This Row],[Temp]],"")</f>
        <v>631.70000000000016</v>
      </c>
      <c r="M65" s="51" t="str">
        <f>IFERROR(INDEX(milepæler[Milepæler],MATCH(dag_for_dag[[#This Row],[Dato]],milepæler[Dato],0)),"")</f>
        <v/>
      </c>
      <c r="N65" s="50">
        <f>IF(ISNUMBER(dag_for_dag[[#This Row],[Temp]]),dag_for_dag[[#This Row],[Døgngrad]]-dag_for_dag[[#This Row],[Modning]],"")</f>
        <v>-18.742487999999753</v>
      </c>
    </row>
    <row r="66" spans="6:14" x14ac:dyDescent="0.25">
      <c r="F66" s="4">
        <f>_xlfn.ISOWEEKNUM(dag_for_dag[[#This Row],[Dato]])</f>
        <v>1</v>
      </c>
      <c r="G66" s="1">
        <f t="shared" si="0"/>
        <v>44931</v>
      </c>
      <c r="H66" s="5" t="str">
        <f>INDEX(Tabell5[Ukedagnavn],MATCH(WEEKDAY(dag_for_dag[[#This Row],[Dato]],2),Tabell5[Ukedag],0))</f>
        <v>Torsdag</v>
      </c>
      <c r="I66" s="41">
        <v>3.7</v>
      </c>
      <c r="J66" s="5">
        <f>IF(ISNUMBER(dag_for_dag[[#This Row],[Temp]]),(0.0426*dag_for_dag[[#This Row],[Temp]]^2)+(0.4259*dag_for_dag[[#This Row],[Temp]]+1.8992),"")</f>
        <v>4.0582240000000001</v>
      </c>
      <c r="K66" s="50">
        <f>IF(ISNUMBER(dag_for_dag[[#This Row],[Temp]]),K65+((0.0426*dag_for_dag[[#This Row],[Temp]]^2)+(0.4259*dag_for_dag[[#This Row],[Temp]]+1.8992)),"")</f>
        <v>654.50071199999991</v>
      </c>
      <c r="L66" s="50">
        <f>IF(ISNUMBER(dag_for_dag[[#This Row],[Temp]]),L65+dag_for_dag[[#This Row],[Temp]],"")</f>
        <v>635.4000000000002</v>
      </c>
      <c r="M66" s="51" t="str">
        <f>IFERROR(INDEX(milepæler[Milepæler],MATCH(dag_for_dag[[#This Row],[Dato]],milepæler[Dato],0)),"")</f>
        <v/>
      </c>
      <c r="N66" s="50">
        <f>IF(ISNUMBER(dag_for_dag[[#This Row],[Temp]]),dag_for_dag[[#This Row],[Døgngrad]]-dag_for_dag[[#This Row],[Modning]],"")</f>
        <v>-19.100711999999703</v>
      </c>
    </row>
    <row r="67" spans="6:14" x14ac:dyDescent="0.25">
      <c r="F67" s="4">
        <f>_xlfn.ISOWEEKNUM(dag_for_dag[[#This Row],[Dato]])</f>
        <v>1</v>
      </c>
      <c r="G67" s="1">
        <f t="shared" si="0"/>
        <v>44932</v>
      </c>
      <c r="H67" s="5" t="str">
        <f>INDEX(Tabell5[Ukedagnavn],MATCH(WEEKDAY(dag_for_dag[[#This Row],[Dato]],2),Tabell5[Ukedag],0))</f>
        <v>Fredag</v>
      </c>
      <c r="I67" s="41">
        <v>3.7</v>
      </c>
      <c r="J67" s="5">
        <f>IF(ISNUMBER(dag_for_dag[[#This Row],[Temp]]),(0.0426*dag_for_dag[[#This Row],[Temp]]^2)+(0.4259*dag_for_dag[[#This Row],[Temp]]+1.8992),"")</f>
        <v>4.0582240000000001</v>
      </c>
      <c r="K67" s="50">
        <f>IF(ISNUMBER(dag_for_dag[[#This Row],[Temp]]),K66+((0.0426*dag_for_dag[[#This Row],[Temp]]^2)+(0.4259*dag_for_dag[[#This Row],[Temp]]+1.8992)),"")</f>
        <v>658.5589359999999</v>
      </c>
      <c r="L67" s="50">
        <f>IF(ISNUMBER(dag_for_dag[[#This Row],[Temp]]),L66+dag_for_dag[[#This Row],[Temp]],"")</f>
        <v>639.10000000000025</v>
      </c>
      <c r="M67" s="51" t="str">
        <f>IFERROR(INDEX(milepæler[Milepæler],MATCH(dag_for_dag[[#This Row],[Dato]],milepæler[Dato],0)),"")</f>
        <v/>
      </c>
      <c r="N67" s="50">
        <f>IF(ISNUMBER(dag_for_dag[[#This Row],[Temp]]),dag_for_dag[[#This Row],[Døgngrad]]-dag_for_dag[[#This Row],[Modning]],"")</f>
        <v>-19.458935999999653</v>
      </c>
    </row>
    <row r="68" spans="6:14" x14ac:dyDescent="0.25">
      <c r="F68" s="4">
        <f>_xlfn.ISOWEEKNUM(dag_for_dag[[#This Row],[Dato]])</f>
        <v>1</v>
      </c>
      <c r="G68" s="1">
        <f t="shared" ref="G68:G131" si="1">G67+1</f>
        <v>44933</v>
      </c>
      <c r="H68" s="5" t="str">
        <f>INDEX(Tabell5[Ukedagnavn],MATCH(WEEKDAY(dag_for_dag[[#This Row],[Dato]],2),Tabell5[Ukedag],0))</f>
        <v>Lørdag</v>
      </c>
      <c r="I68" s="41">
        <v>3.7</v>
      </c>
      <c r="J68" s="5">
        <f>IF(ISNUMBER(dag_for_dag[[#This Row],[Temp]]),(0.0426*dag_for_dag[[#This Row],[Temp]]^2)+(0.4259*dag_for_dag[[#This Row],[Temp]]+1.8992),"")</f>
        <v>4.0582240000000001</v>
      </c>
      <c r="K68" s="50">
        <f>IF(ISNUMBER(dag_for_dag[[#This Row],[Temp]]),K67+((0.0426*dag_for_dag[[#This Row],[Temp]]^2)+(0.4259*dag_for_dag[[#This Row],[Temp]]+1.8992)),"")</f>
        <v>662.6171599999999</v>
      </c>
      <c r="L68" s="50">
        <f>IF(ISNUMBER(dag_for_dag[[#This Row],[Temp]]),L67+dag_for_dag[[#This Row],[Temp]],"")</f>
        <v>642.8000000000003</v>
      </c>
      <c r="M68" s="51" t="str">
        <f>IFERROR(INDEX(milepæler[Milepæler],MATCH(dag_for_dag[[#This Row],[Dato]],milepæler[Dato],0)),"")</f>
        <v/>
      </c>
      <c r="N68" s="50">
        <f>IF(ISNUMBER(dag_for_dag[[#This Row],[Temp]]),dag_for_dag[[#This Row],[Døgngrad]]-dag_for_dag[[#This Row],[Modning]],"")</f>
        <v>-19.817159999999603</v>
      </c>
    </row>
    <row r="69" spans="6:14" x14ac:dyDescent="0.25">
      <c r="F69" s="4">
        <f>_xlfn.ISOWEEKNUM(dag_for_dag[[#This Row],[Dato]])</f>
        <v>1</v>
      </c>
      <c r="G69" s="1">
        <f t="shared" si="1"/>
        <v>44934</v>
      </c>
      <c r="H69" s="5" t="str">
        <f>INDEX(Tabell5[Ukedagnavn],MATCH(WEEKDAY(dag_for_dag[[#This Row],[Dato]],2),Tabell5[Ukedag],0))</f>
        <v>Søndag</v>
      </c>
      <c r="I69" s="41">
        <v>3.7</v>
      </c>
      <c r="J69" s="5">
        <f>IF(ISNUMBER(dag_for_dag[[#This Row],[Temp]]),(0.0426*dag_for_dag[[#This Row],[Temp]]^2)+(0.4259*dag_for_dag[[#This Row],[Temp]]+1.8992),"")</f>
        <v>4.0582240000000001</v>
      </c>
      <c r="K69" s="50">
        <f>IF(ISNUMBER(dag_for_dag[[#This Row],[Temp]]),K68+((0.0426*dag_for_dag[[#This Row],[Temp]]^2)+(0.4259*dag_for_dag[[#This Row],[Temp]]+1.8992)),"")</f>
        <v>666.67538399999989</v>
      </c>
      <c r="L69" s="50">
        <f>IF(ISNUMBER(dag_for_dag[[#This Row],[Temp]]),L68+dag_for_dag[[#This Row],[Temp]],"")</f>
        <v>646.50000000000034</v>
      </c>
      <c r="M69" s="51" t="str">
        <f>IFERROR(INDEX(milepæler[Milepæler],MATCH(dag_for_dag[[#This Row],[Dato]],milepæler[Dato],0)),"")</f>
        <v/>
      </c>
      <c r="N69" s="50">
        <f>IF(ISNUMBER(dag_for_dag[[#This Row],[Temp]]),dag_for_dag[[#This Row],[Døgngrad]]-dag_for_dag[[#This Row],[Modning]],"")</f>
        <v>-20.175383999999553</v>
      </c>
    </row>
    <row r="70" spans="6:14" x14ac:dyDescent="0.25">
      <c r="F70" s="4">
        <f>_xlfn.ISOWEEKNUM(dag_for_dag[[#This Row],[Dato]])</f>
        <v>2</v>
      </c>
      <c r="G70" s="1">
        <f t="shared" si="1"/>
        <v>44935</v>
      </c>
      <c r="H70" s="5" t="str">
        <f>INDEX(Tabell5[Ukedagnavn],MATCH(WEEKDAY(dag_for_dag[[#This Row],[Dato]],2),Tabell5[Ukedag],0))</f>
        <v>Mandag</v>
      </c>
      <c r="I70" s="41">
        <v>3.7</v>
      </c>
      <c r="J70" s="5">
        <f>IF(ISNUMBER(dag_for_dag[[#This Row],[Temp]]),(0.0426*dag_for_dag[[#This Row],[Temp]]^2)+(0.4259*dag_for_dag[[#This Row],[Temp]]+1.8992),"")</f>
        <v>4.0582240000000001</v>
      </c>
      <c r="K70" s="50">
        <f>IF(ISNUMBER(dag_for_dag[[#This Row],[Temp]]),K69+((0.0426*dag_for_dag[[#This Row],[Temp]]^2)+(0.4259*dag_for_dag[[#This Row],[Temp]]+1.8992)),"")</f>
        <v>670.73360799999989</v>
      </c>
      <c r="L70" s="50">
        <f>IF(ISNUMBER(dag_for_dag[[#This Row],[Temp]]),L69+dag_for_dag[[#This Row],[Temp]],"")</f>
        <v>650.20000000000039</v>
      </c>
      <c r="M70" s="51" t="str">
        <f>IFERROR(INDEX(milepæler[Milepæler],MATCH(dag_for_dag[[#This Row],[Dato]],milepæler[Dato],0)),"")</f>
        <v/>
      </c>
      <c r="N70" s="50">
        <f>IF(ISNUMBER(dag_for_dag[[#This Row],[Temp]]),dag_for_dag[[#This Row],[Døgngrad]]-dag_for_dag[[#This Row],[Modning]],"")</f>
        <v>-20.533607999999504</v>
      </c>
    </row>
    <row r="71" spans="6:14" x14ac:dyDescent="0.25">
      <c r="F71" s="4">
        <f>_xlfn.ISOWEEKNUM(dag_for_dag[[#This Row],[Dato]])</f>
        <v>2</v>
      </c>
      <c r="G71" s="1">
        <f t="shared" si="1"/>
        <v>44936</v>
      </c>
      <c r="H71" s="5" t="str">
        <f>INDEX(Tabell5[Ukedagnavn],MATCH(WEEKDAY(dag_for_dag[[#This Row],[Dato]],2),Tabell5[Ukedag],0))</f>
        <v>Tirsdag</v>
      </c>
      <c r="I71" s="41">
        <v>3.7</v>
      </c>
      <c r="J71" s="5">
        <f>IF(ISNUMBER(dag_for_dag[[#This Row],[Temp]]),(0.0426*dag_for_dag[[#This Row],[Temp]]^2)+(0.4259*dag_for_dag[[#This Row],[Temp]]+1.8992),"")</f>
        <v>4.0582240000000001</v>
      </c>
      <c r="K71" s="50">
        <f>IF(ISNUMBER(dag_for_dag[[#This Row],[Temp]]),K70+((0.0426*dag_for_dag[[#This Row],[Temp]]^2)+(0.4259*dag_for_dag[[#This Row],[Temp]]+1.8992)),"")</f>
        <v>674.79183199999989</v>
      </c>
      <c r="L71" s="50">
        <f>IF(ISNUMBER(dag_for_dag[[#This Row],[Temp]]),L70+dag_for_dag[[#This Row],[Temp]],"")</f>
        <v>653.90000000000043</v>
      </c>
      <c r="M71" s="51" t="str">
        <f>IFERROR(INDEX(milepæler[Milepæler],MATCH(dag_for_dag[[#This Row],[Dato]],milepæler[Dato],0)),"")</f>
        <v/>
      </c>
      <c r="N71" s="50">
        <f>IF(ISNUMBER(dag_for_dag[[#This Row],[Temp]]),dag_for_dag[[#This Row],[Døgngrad]]-dag_for_dag[[#This Row],[Modning]],"")</f>
        <v>-20.891831999999454</v>
      </c>
    </row>
    <row r="72" spans="6:14" x14ac:dyDescent="0.25">
      <c r="F72" s="4">
        <f>_xlfn.ISOWEEKNUM(dag_for_dag[[#This Row],[Dato]])</f>
        <v>2</v>
      </c>
      <c r="G72" s="1">
        <f t="shared" si="1"/>
        <v>44937</v>
      </c>
      <c r="H72" s="5" t="str">
        <f>INDEX(Tabell5[Ukedagnavn],MATCH(WEEKDAY(dag_for_dag[[#This Row],[Dato]],2),Tabell5[Ukedag],0))</f>
        <v>Onsdag</v>
      </c>
      <c r="I72" s="41">
        <v>3.7</v>
      </c>
      <c r="J72" s="5">
        <f>IF(ISNUMBER(dag_for_dag[[#This Row],[Temp]]),(0.0426*dag_for_dag[[#This Row],[Temp]]^2)+(0.4259*dag_for_dag[[#This Row],[Temp]]+1.8992),"")</f>
        <v>4.0582240000000001</v>
      </c>
      <c r="K72" s="50">
        <f>IF(ISNUMBER(dag_for_dag[[#This Row],[Temp]]),K71+((0.0426*dag_for_dag[[#This Row],[Temp]]^2)+(0.4259*dag_for_dag[[#This Row],[Temp]]+1.8992)),"")</f>
        <v>678.85005599999988</v>
      </c>
      <c r="L72" s="50">
        <f>IF(ISNUMBER(dag_for_dag[[#This Row],[Temp]]),L71+dag_for_dag[[#This Row],[Temp]],"")</f>
        <v>657.60000000000048</v>
      </c>
      <c r="M72" s="51" t="str">
        <f>IFERROR(INDEX(milepæler[Milepæler],MATCH(dag_for_dag[[#This Row],[Dato]],milepæler[Dato],0)),"")</f>
        <v/>
      </c>
      <c r="N72" s="50">
        <f>IF(ISNUMBER(dag_for_dag[[#This Row],[Temp]]),dag_for_dag[[#This Row],[Døgngrad]]-dag_for_dag[[#This Row],[Modning]],"")</f>
        <v>-21.250055999999404</v>
      </c>
    </row>
    <row r="73" spans="6:14" x14ac:dyDescent="0.25">
      <c r="F73" s="4">
        <f>_xlfn.ISOWEEKNUM(dag_for_dag[[#This Row],[Dato]])</f>
        <v>2</v>
      </c>
      <c r="G73" s="1">
        <f t="shared" si="1"/>
        <v>44938</v>
      </c>
      <c r="H73" s="5" t="str">
        <f>INDEX(Tabell5[Ukedagnavn],MATCH(WEEKDAY(dag_for_dag[[#This Row],[Dato]],2),Tabell5[Ukedag],0))</f>
        <v>Torsdag</v>
      </c>
      <c r="I73" s="41">
        <v>3.7</v>
      </c>
      <c r="J73" s="5">
        <f>IF(ISNUMBER(dag_for_dag[[#This Row],[Temp]]),(0.0426*dag_for_dag[[#This Row],[Temp]]^2)+(0.4259*dag_for_dag[[#This Row],[Temp]]+1.8992),"")</f>
        <v>4.0582240000000001</v>
      </c>
      <c r="K73" s="50">
        <f>IF(ISNUMBER(dag_for_dag[[#This Row],[Temp]]),K72+((0.0426*dag_for_dag[[#This Row],[Temp]]^2)+(0.4259*dag_for_dag[[#This Row],[Temp]]+1.8992)),"")</f>
        <v>682.90827999999988</v>
      </c>
      <c r="L73" s="50">
        <f>IF(ISNUMBER(dag_for_dag[[#This Row],[Temp]]),L72+dag_for_dag[[#This Row],[Temp]],"")</f>
        <v>661.30000000000052</v>
      </c>
      <c r="M73" s="51" t="str">
        <f>IFERROR(INDEX(milepæler[Milepæler],MATCH(dag_for_dag[[#This Row],[Dato]],milepæler[Dato],0)),"")</f>
        <v/>
      </c>
      <c r="N73" s="50">
        <f>IF(ISNUMBER(dag_for_dag[[#This Row],[Temp]]),dag_for_dag[[#This Row],[Døgngrad]]-dag_for_dag[[#This Row],[Modning]],"")</f>
        <v>-21.608279999999354</v>
      </c>
    </row>
    <row r="74" spans="6:14" x14ac:dyDescent="0.25">
      <c r="F74" s="4">
        <f>_xlfn.ISOWEEKNUM(dag_for_dag[[#This Row],[Dato]])</f>
        <v>2</v>
      </c>
      <c r="G74" s="1">
        <f t="shared" si="1"/>
        <v>44939</v>
      </c>
      <c r="H74" s="5" t="str">
        <f>INDEX(Tabell5[Ukedagnavn],MATCH(WEEKDAY(dag_for_dag[[#This Row],[Dato]],2),Tabell5[Ukedag],0))</f>
        <v>Fredag</v>
      </c>
      <c r="I74" s="41">
        <v>3.7</v>
      </c>
      <c r="J74" s="5">
        <f>IF(ISNUMBER(dag_for_dag[[#This Row],[Temp]]),(0.0426*dag_for_dag[[#This Row],[Temp]]^2)+(0.4259*dag_for_dag[[#This Row],[Temp]]+1.8992),"")</f>
        <v>4.0582240000000001</v>
      </c>
      <c r="K74" s="50">
        <f>IF(ISNUMBER(dag_for_dag[[#This Row],[Temp]]),K73+((0.0426*dag_for_dag[[#This Row],[Temp]]^2)+(0.4259*dag_for_dag[[#This Row],[Temp]]+1.8992)),"")</f>
        <v>686.96650399999987</v>
      </c>
      <c r="L74" s="50">
        <f>IF(ISNUMBER(dag_for_dag[[#This Row],[Temp]]),L73+dag_for_dag[[#This Row],[Temp]],"")</f>
        <v>665.00000000000057</v>
      </c>
      <c r="M74" s="51" t="str">
        <f>IFERROR(INDEX(milepæler[Milepæler],MATCH(dag_for_dag[[#This Row],[Dato]],milepæler[Dato],0)),"")</f>
        <v/>
      </c>
      <c r="N74" s="50">
        <f>IF(ISNUMBER(dag_for_dag[[#This Row],[Temp]]),dag_for_dag[[#This Row],[Døgngrad]]-dag_for_dag[[#This Row],[Modning]],"")</f>
        <v>-21.966503999999304</v>
      </c>
    </row>
    <row r="75" spans="6:14" x14ac:dyDescent="0.25">
      <c r="F75" s="4">
        <f>_xlfn.ISOWEEKNUM(dag_for_dag[[#This Row],[Dato]])</f>
        <v>2</v>
      </c>
      <c r="G75" s="1">
        <f t="shared" si="1"/>
        <v>44940</v>
      </c>
      <c r="H75" s="5" t="str">
        <f>INDEX(Tabell5[Ukedagnavn],MATCH(WEEKDAY(dag_for_dag[[#This Row],[Dato]],2),Tabell5[Ukedag],0))</f>
        <v>Lørdag</v>
      </c>
      <c r="I75" s="41">
        <v>3.7</v>
      </c>
      <c r="J75" s="5">
        <f>IF(ISNUMBER(dag_for_dag[[#This Row],[Temp]]),(0.0426*dag_for_dag[[#This Row],[Temp]]^2)+(0.4259*dag_for_dag[[#This Row],[Temp]]+1.8992),"")</f>
        <v>4.0582240000000001</v>
      </c>
      <c r="K75" s="50">
        <f>IF(ISNUMBER(dag_for_dag[[#This Row],[Temp]]),K74+((0.0426*dag_for_dag[[#This Row],[Temp]]^2)+(0.4259*dag_for_dag[[#This Row],[Temp]]+1.8992)),"")</f>
        <v>691.02472799999987</v>
      </c>
      <c r="L75" s="50">
        <f>IF(ISNUMBER(dag_for_dag[[#This Row],[Temp]]),L74+dag_for_dag[[#This Row],[Temp]],"")</f>
        <v>668.70000000000061</v>
      </c>
      <c r="M75" s="51" t="str">
        <f>IFERROR(INDEX(milepæler[Milepæler],MATCH(dag_for_dag[[#This Row],[Dato]],milepæler[Dato],0)),"")</f>
        <v/>
      </c>
      <c r="N75" s="50">
        <f>IF(ISNUMBER(dag_for_dag[[#This Row],[Temp]]),dag_for_dag[[#This Row],[Døgngrad]]-dag_for_dag[[#This Row],[Modning]],"")</f>
        <v>-22.324727999999254</v>
      </c>
    </row>
    <row r="76" spans="6:14" x14ac:dyDescent="0.25">
      <c r="F76" s="4">
        <f>_xlfn.ISOWEEKNUM(dag_for_dag[[#This Row],[Dato]])</f>
        <v>2</v>
      </c>
      <c r="G76" s="1">
        <f t="shared" si="1"/>
        <v>44941</v>
      </c>
      <c r="H76" s="5" t="str">
        <f>INDEX(Tabell5[Ukedagnavn],MATCH(WEEKDAY(dag_for_dag[[#This Row],[Dato]],2),Tabell5[Ukedag],0))</f>
        <v>Søndag</v>
      </c>
      <c r="I76" s="41">
        <v>3.7</v>
      </c>
      <c r="J76" s="5">
        <f>IF(ISNUMBER(dag_for_dag[[#This Row],[Temp]]),(0.0426*dag_for_dag[[#This Row],[Temp]]^2)+(0.4259*dag_for_dag[[#This Row],[Temp]]+1.8992),"")</f>
        <v>4.0582240000000001</v>
      </c>
      <c r="K76" s="50">
        <f>IF(ISNUMBER(dag_for_dag[[#This Row],[Temp]]),K75+((0.0426*dag_for_dag[[#This Row],[Temp]]^2)+(0.4259*dag_for_dag[[#This Row],[Temp]]+1.8992)),"")</f>
        <v>695.08295199999986</v>
      </c>
      <c r="L76" s="50">
        <f>IF(ISNUMBER(dag_for_dag[[#This Row],[Temp]]),L75+dag_for_dag[[#This Row],[Temp]],"")</f>
        <v>672.40000000000066</v>
      </c>
      <c r="M76" s="51" t="str">
        <f>IFERROR(INDEX(milepæler[Milepæler],MATCH(dag_for_dag[[#This Row],[Dato]],milepæler[Dato],0)),"")</f>
        <v/>
      </c>
      <c r="N76" s="50">
        <f>IF(ISNUMBER(dag_for_dag[[#This Row],[Temp]]),dag_for_dag[[#This Row],[Døgngrad]]-dag_for_dag[[#This Row],[Modning]],"")</f>
        <v>-22.682951999999204</v>
      </c>
    </row>
    <row r="77" spans="6:14" x14ac:dyDescent="0.25">
      <c r="F77" s="4">
        <f>_xlfn.ISOWEEKNUM(dag_for_dag[[#This Row],[Dato]])</f>
        <v>3</v>
      </c>
      <c r="G77" s="1">
        <f t="shared" si="1"/>
        <v>44942</v>
      </c>
      <c r="H77" s="5" t="str">
        <f>INDEX(Tabell5[Ukedagnavn],MATCH(WEEKDAY(dag_for_dag[[#This Row],[Dato]],2),Tabell5[Ukedag],0))</f>
        <v>Mandag</v>
      </c>
      <c r="I77" s="41">
        <v>3.7</v>
      </c>
      <c r="J77" s="5">
        <f>IF(ISNUMBER(dag_for_dag[[#This Row],[Temp]]),(0.0426*dag_for_dag[[#This Row],[Temp]]^2)+(0.4259*dag_for_dag[[#This Row],[Temp]]+1.8992),"")</f>
        <v>4.0582240000000001</v>
      </c>
      <c r="K77" s="50">
        <f>IF(ISNUMBER(dag_for_dag[[#This Row],[Temp]]),K76+((0.0426*dag_for_dag[[#This Row],[Temp]]^2)+(0.4259*dag_for_dag[[#This Row],[Temp]]+1.8992)),"")</f>
        <v>699.14117599999986</v>
      </c>
      <c r="L77" s="50">
        <f>IF(ISNUMBER(dag_for_dag[[#This Row],[Temp]]),L76+dag_for_dag[[#This Row],[Temp]],"")</f>
        <v>676.1000000000007</v>
      </c>
      <c r="M77" s="51" t="str">
        <f>IFERROR(INDEX(milepæler[Milepæler],MATCH(dag_for_dag[[#This Row],[Dato]],milepæler[Dato],0)),"")</f>
        <v/>
      </c>
      <c r="N77" s="50">
        <f>IF(ISNUMBER(dag_for_dag[[#This Row],[Temp]]),dag_for_dag[[#This Row],[Døgngrad]]-dag_for_dag[[#This Row],[Modning]],"")</f>
        <v>-23.041175999999155</v>
      </c>
    </row>
    <row r="78" spans="6:14" x14ac:dyDescent="0.25">
      <c r="F78" s="4">
        <f>_xlfn.ISOWEEKNUM(dag_for_dag[[#This Row],[Dato]])</f>
        <v>3</v>
      </c>
      <c r="G78" s="1">
        <f t="shared" si="1"/>
        <v>44943</v>
      </c>
      <c r="H78" s="5" t="str">
        <f>INDEX(Tabell5[Ukedagnavn],MATCH(WEEKDAY(dag_for_dag[[#This Row],[Dato]],2),Tabell5[Ukedag],0))</f>
        <v>Tirsdag</v>
      </c>
      <c r="I78" s="41">
        <v>3.7</v>
      </c>
      <c r="J78" s="5">
        <f>IF(ISNUMBER(dag_for_dag[[#This Row],[Temp]]),(0.0426*dag_for_dag[[#This Row],[Temp]]^2)+(0.4259*dag_for_dag[[#This Row],[Temp]]+1.8992),"")</f>
        <v>4.0582240000000001</v>
      </c>
      <c r="K78" s="50">
        <f>IF(ISNUMBER(dag_for_dag[[#This Row],[Temp]]),K77+((0.0426*dag_for_dag[[#This Row],[Temp]]^2)+(0.4259*dag_for_dag[[#This Row],[Temp]]+1.8992)),"")</f>
        <v>703.19939999999986</v>
      </c>
      <c r="L78" s="50">
        <f>IF(ISNUMBER(dag_for_dag[[#This Row],[Temp]]),L77+dag_for_dag[[#This Row],[Temp]],"")</f>
        <v>679.80000000000075</v>
      </c>
      <c r="M78" s="51" t="str">
        <f>IFERROR(INDEX(milepæler[Milepæler],MATCH(dag_for_dag[[#This Row],[Dato]],milepæler[Dato],0)),"")</f>
        <v/>
      </c>
      <c r="N78" s="50">
        <f>IF(ISNUMBER(dag_for_dag[[#This Row],[Temp]]),dag_for_dag[[#This Row],[Døgngrad]]-dag_for_dag[[#This Row],[Modning]],"")</f>
        <v>-23.399399999999105</v>
      </c>
    </row>
    <row r="79" spans="6:14" x14ac:dyDescent="0.25">
      <c r="F79" s="4">
        <f>_xlfn.ISOWEEKNUM(dag_for_dag[[#This Row],[Dato]])</f>
        <v>3</v>
      </c>
      <c r="G79" s="1">
        <f t="shared" si="1"/>
        <v>44944</v>
      </c>
      <c r="H79" s="5" t="str">
        <f>INDEX(Tabell5[Ukedagnavn],MATCH(WEEKDAY(dag_for_dag[[#This Row],[Dato]],2),Tabell5[Ukedag],0))</f>
        <v>Onsdag</v>
      </c>
      <c r="I79" s="41">
        <v>3.7</v>
      </c>
      <c r="J79" s="5">
        <f>IF(ISNUMBER(dag_for_dag[[#This Row],[Temp]]),(0.0426*dag_for_dag[[#This Row],[Temp]]^2)+(0.4259*dag_for_dag[[#This Row],[Temp]]+1.8992),"")</f>
        <v>4.0582240000000001</v>
      </c>
      <c r="K79" s="50">
        <f>IF(ISNUMBER(dag_for_dag[[#This Row],[Temp]]),K78+((0.0426*dag_for_dag[[#This Row],[Temp]]^2)+(0.4259*dag_for_dag[[#This Row],[Temp]]+1.8992)),"")</f>
        <v>707.25762399999985</v>
      </c>
      <c r="L79" s="50">
        <f>IF(ISNUMBER(dag_for_dag[[#This Row],[Temp]]),L78+dag_for_dag[[#This Row],[Temp]],"")</f>
        <v>683.5000000000008</v>
      </c>
      <c r="M79" s="51" t="str">
        <f>IFERROR(INDEX(milepæler[Milepæler],MATCH(dag_for_dag[[#This Row],[Dato]],milepæler[Dato],0)),"")</f>
        <v/>
      </c>
      <c r="N79" s="50">
        <f>IF(ISNUMBER(dag_for_dag[[#This Row],[Temp]]),dag_for_dag[[#This Row],[Døgngrad]]-dag_for_dag[[#This Row],[Modning]],"")</f>
        <v>-23.757623999999055</v>
      </c>
    </row>
    <row r="80" spans="6:14" x14ac:dyDescent="0.25">
      <c r="F80" s="4">
        <f>_xlfn.ISOWEEKNUM(dag_for_dag[[#This Row],[Dato]])</f>
        <v>3</v>
      </c>
      <c r="G80" s="1">
        <f t="shared" si="1"/>
        <v>44945</v>
      </c>
      <c r="H80" s="5" t="str">
        <f>INDEX(Tabell5[Ukedagnavn],MATCH(WEEKDAY(dag_for_dag[[#This Row],[Dato]],2),Tabell5[Ukedag],0))</f>
        <v>Torsdag</v>
      </c>
      <c r="I80" s="41">
        <v>3.7</v>
      </c>
      <c r="J80" s="5">
        <f>IF(ISNUMBER(dag_for_dag[[#This Row],[Temp]]),(0.0426*dag_for_dag[[#This Row],[Temp]]^2)+(0.4259*dag_for_dag[[#This Row],[Temp]]+1.8992),"")</f>
        <v>4.0582240000000001</v>
      </c>
      <c r="K80" s="50">
        <f>IF(ISNUMBER(dag_for_dag[[#This Row],[Temp]]),K79+((0.0426*dag_for_dag[[#This Row],[Temp]]^2)+(0.4259*dag_for_dag[[#This Row],[Temp]]+1.8992)),"")</f>
        <v>711.31584799999985</v>
      </c>
      <c r="L80" s="50">
        <f>IF(ISNUMBER(dag_for_dag[[#This Row],[Temp]]),L79+dag_for_dag[[#This Row],[Temp]],"")</f>
        <v>687.20000000000084</v>
      </c>
      <c r="M80" s="51" t="str">
        <f>IFERROR(INDEX(milepæler[Milepæler],MATCH(dag_for_dag[[#This Row],[Dato]],milepæler[Dato],0)),"")</f>
        <v/>
      </c>
      <c r="N80" s="50">
        <f>IF(ISNUMBER(dag_for_dag[[#This Row],[Temp]]),dag_for_dag[[#This Row],[Døgngrad]]-dag_for_dag[[#This Row],[Modning]],"")</f>
        <v>-24.115847999999005</v>
      </c>
    </row>
    <row r="81" spans="6:14" x14ac:dyDescent="0.25">
      <c r="F81" s="4">
        <f>_xlfn.ISOWEEKNUM(dag_for_dag[[#This Row],[Dato]])</f>
        <v>3</v>
      </c>
      <c r="G81" s="1">
        <f t="shared" si="1"/>
        <v>44946</v>
      </c>
      <c r="H81" s="5" t="str">
        <f>INDEX(Tabell5[Ukedagnavn],MATCH(WEEKDAY(dag_for_dag[[#This Row],[Dato]],2),Tabell5[Ukedag],0))</f>
        <v>Fredag</v>
      </c>
      <c r="I81" s="41">
        <v>3.7</v>
      </c>
      <c r="J81" s="5">
        <f>IF(ISNUMBER(dag_for_dag[[#This Row],[Temp]]),(0.0426*dag_for_dag[[#This Row],[Temp]]^2)+(0.4259*dag_for_dag[[#This Row],[Temp]]+1.8992),"")</f>
        <v>4.0582240000000001</v>
      </c>
      <c r="K81" s="50">
        <f>IF(ISNUMBER(dag_for_dag[[#This Row],[Temp]]),K80+((0.0426*dag_for_dag[[#This Row],[Temp]]^2)+(0.4259*dag_for_dag[[#This Row],[Temp]]+1.8992)),"")</f>
        <v>715.37407199999984</v>
      </c>
      <c r="L81" s="50">
        <f>IF(ISNUMBER(dag_for_dag[[#This Row],[Temp]]),L80+dag_for_dag[[#This Row],[Temp]],"")</f>
        <v>690.90000000000089</v>
      </c>
      <c r="M81" s="51" t="str">
        <f>IFERROR(INDEX(milepæler[Milepæler],MATCH(dag_for_dag[[#This Row],[Dato]],milepæler[Dato],0)),"")</f>
        <v/>
      </c>
      <c r="N81" s="50">
        <f>IF(ISNUMBER(dag_for_dag[[#This Row],[Temp]]),dag_for_dag[[#This Row],[Døgngrad]]-dag_for_dag[[#This Row],[Modning]],"")</f>
        <v>-24.474071999998955</v>
      </c>
    </row>
    <row r="82" spans="6:14" x14ac:dyDescent="0.25">
      <c r="F82" s="4">
        <f>_xlfn.ISOWEEKNUM(dag_for_dag[[#This Row],[Dato]])</f>
        <v>3</v>
      </c>
      <c r="G82" s="1">
        <f t="shared" si="1"/>
        <v>44947</v>
      </c>
      <c r="H82" s="5" t="str">
        <f>INDEX(Tabell5[Ukedagnavn],MATCH(WEEKDAY(dag_for_dag[[#This Row],[Dato]],2),Tabell5[Ukedag],0))</f>
        <v>Lørdag</v>
      </c>
      <c r="I82" s="41">
        <v>3.7</v>
      </c>
      <c r="J82" s="5">
        <f>IF(ISNUMBER(dag_for_dag[[#This Row],[Temp]]),(0.0426*dag_for_dag[[#This Row],[Temp]]^2)+(0.4259*dag_for_dag[[#This Row],[Temp]]+1.8992),"")</f>
        <v>4.0582240000000001</v>
      </c>
      <c r="K82" s="50">
        <f>IF(ISNUMBER(dag_for_dag[[#This Row],[Temp]]),K81+((0.0426*dag_for_dag[[#This Row],[Temp]]^2)+(0.4259*dag_for_dag[[#This Row],[Temp]]+1.8992)),"")</f>
        <v>719.43229599999984</v>
      </c>
      <c r="L82" s="50">
        <f>IF(ISNUMBER(dag_for_dag[[#This Row],[Temp]]),L81+dag_for_dag[[#This Row],[Temp]],"")</f>
        <v>694.60000000000093</v>
      </c>
      <c r="M82" s="51" t="str">
        <f>IFERROR(INDEX(milepæler[Milepæler],MATCH(dag_for_dag[[#This Row],[Dato]],milepæler[Dato],0)),"")</f>
        <v/>
      </c>
      <c r="N82" s="50">
        <f>IF(ISNUMBER(dag_for_dag[[#This Row],[Temp]]),dag_for_dag[[#This Row],[Døgngrad]]-dag_for_dag[[#This Row],[Modning]],"")</f>
        <v>-24.832295999998905</v>
      </c>
    </row>
    <row r="83" spans="6:14" x14ac:dyDescent="0.25">
      <c r="F83" s="4">
        <f>_xlfn.ISOWEEKNUM(dag_for_dag[[#This Row],[Dato]])</f>
        <v>3</v>
      </c>
      <c r="G83" s="1">
        <f t="shared" si="1"/>
        <v>44948</v>
      </c>
      <c r="H83" s="5" t="str">
        <f>INDEX(Tabell5[Ukedagnavn],MATCH(WEEKDAY(dag_for_dag[[#This Row],[Dato]],2),Tabell5[Ukedag],0))</f>
        <v>Søndag</v>
      </c>
      <c r="I83" s="41">
        <v>3.7</v>
      </c>
      <c r="J83" s="5">
        <f>IF(ISNUMBER(dag_for_dag[[#This Row],[Temp]]),(0.0426*dag_for_dag[[#This Row],[Temp]]^2)+(0.4259*dag_for_dag[[#This Row],[Temp]]+1.8992),"")</f>
        <v>4.0582240000000001</v>
      </c>
      <c r="K83" s="50">
        <f>IF(ISNUMBER(dag_for_dag[[#This Row],[Temp]]),K82+((0.0426*dag_for_dag[[#This Row],[Temp]]^2)+(0.4259*dag_for_dag[[#This Row],[Temp]]+1.8992)),"")</f>
        <v>723.49051999999983</v>
      </c>
      <c r="L83" s="50">
        <f>IF(ISNUMBER(dag_for_dag[[#This Row],[Temp]]),L82+dag_for_dag[[#This Row],[Temp]],"")</f>
        <v>698.30000000000098</v>
      </c>
      <c r="M83" s="51" t="str">
        <f>IFERROR(INDEX(milepæler[Milepæler],MATCH(dag_for_dag[[#This Row],[Dato]],milepæler[Dato],0)),"")</f>
        <v/>
      </c>
      <c r="N83" s="50">
        <f>IF(ISNUMBER(dag_for_dag[[#This Row],[Temp]]),dag_for_dag[[#This Row],[Døgngrad]]-dag_for_dag[[#This Row],[Modning]],"")</f>
        <v>-25.190519999998855</v>
      </c>
    </row>
    <row r="84" spans="6:14" x14ac:dyDescent="0.25">
      <c r="F84" s="4">
        <f>_xlfn.ISOWEEKNUM(dag_for_dag[[#This Row],[Dato]])</f>
        <v>4</v>
      </c>
      <c r="G84" s="1">
        <f t="shared" si="1"/>
        <v>44949</v>
      </c>
      <c r="H84" s="5" t="str">
        <f>INDEX(Tabell5[Ukedagnavn],MATCH(WEEKDAY(dag_for_dag[[#This Row],[Dato]],2),Tabell5[Ukedag],0))</f>
        <v>Mandag</v>
      </c>
      <c r="I84" s="41">
        <v>3.7</v>
      </c>
      <c r="J84" s="5">
        <f>IF(ISNUMBER(dag_for_dag[[#This Row],[Temp]]),(0.0426*dag_for_dag[[#This Row],[Temp]]^2)+(0.4259*dag_for_dag[[#This Row],[Temp]]+1.8992),"")</f>
        <v>4.0582240000000001</v>
      </c>
      <c r="K84" s="50">
        <f>IF(ISNUMBER(dag_for_dag[[#This Row],[Temp]]),K83+((0.0426*dag_for_dag[[#This Row],[Temp]]^2)+(0.4259*dag_for_dag[[#This Row],[Temp]]+1.8992)),"")</f>
        <v>727.54874399999983</v>
      </c>
      <c r="L84" s="50">
        <f>IF(ISNUMBER(dag_for_dag[[#This Row],[Temp]]),L83+dag_for_dag[[#This Row],[Temp]],"")</f>
        <v>702.00000000000102</v>
      </c>
      <c r="M84" s="51" t="str">
        <f>IFERROR(INDEX(milepæler[Milepæler],MATCH(dag_for_dag[[#This Row],[Dato]],milepæler[Dato],0)),"")</f>
        <v/>
      </c>
      <c r="N84" s="50">
        <f>IF(ISNUMBER(dag_for_dag[[#This Row],[Temp]]),dag_for_dag[[#This Row],[Døgngrad]]-dag_for_dag[[#This Row],[Modning]],"")</f>
        <v>-25.548743999998806</v>
      </c>
    </row>
    <row r="85" spans="6:14" x14ac:dyDescent="0.25">
      <c r="F85" s="4">
        <f>_xlfn.ISOWEEKNUM(dag_for_dag[[#This Row],[Dato]])</f>
        <v>4</v>
      </c>
      <c r="G85" s="1">
        <f t="shared" si="1"/>
        <v>44950</v>
      </c>
      <c r="H85" s="5" t="str">
        <f>INDEX(Tabell5[Ukedagnavn],MATCH(WEEKDAY(dag_for_dag[[#This Row],[Dato]],2),Tabell5[Ukedag],0))</f>
        <v>Tirsdag</v>
      </c>
      <c r="I85" s="41">
        <v>3.7</v>
      </c>
      <c r="J85" s="5">
        <f>IF(ISNUMBER(dag_for_dag[[#This Row],[Temp]]),(0.0426*dag_for_dag[[#This Row],[Temp]]^2)+(0.4259*dag_for_dag[[#This Row],[Temp]]+1.8992),"")</f>
        <v>4.0582240000000001</v>
      </c>
      <c r="K85" s="50">
        <f>IF(ISNUMBER(dag_for_dag[[#This Row],[Temp]]),K84+((0.0426*dag_for_dag[[#This Row],[Temp]]^2)+(0.4259*dag_for_dag[[#This Row],[Temp]]+1.8992)),"")</f>
        <v>731.60696799999982</v>
      </c>
      <c r="L85" s="50">
        <f>IF(ISNUMBER(dag_for_dag[[#This Row],[Temp]]),L84+dag_for_dag[[#This Row],[Temp]],"")</f>
        <v>705.70000000000107</v>
      </c>
      <c r="M85" s="51" t="str">
        <f>IFERROR(INDEX(milepæler[Milepæler],MATCH(dag_for_dag[[#This Row],[Dato]],milepæler[Dato],0)),"")</f>
        <v/>
      </c>
      <c r="N85" s="50">
        <f>IF(ISNUMBER(dag_for_dag[[#This Row],[Temp]]),dag_for_dag[[#This Row],[Døgngrad]]-dag_for_dag[[#This Row],[Modning]],"")</f>
        <v>-25.906967999998756</v>
      </c>
    </row>
    <row r="86" spans="6:14" x14ac:dyDescent="0.25">
      <c r="F86" s="4">
        <f>_xlfn.ISOWEEKNUM(dag_for_dag[[#This Row],[Dato]])</f>
        <v>4</v>
      </c>
      <c r="G86" s="1">
        <f t="shared" si="1"/>
        <v>44951</v>
      </c>
      <c r="H86" s="5" t="str">
        <f>INDEX(Tabell5[Ukedagnavn],MATCH(WEEKDAY(dag_for_dag[[#This Row],[Dato]],2),Tabell5[Ukedag],0))</f>
        <v>Onsdag</v>
      </c>
      <c r="I86" s="41">
        <v>4.9000000000000004</v>
      </c>
      <c r="J86" s="5">
        <f>IF(ISNUMBER(dag_for_dag[[#This Row],[Temp]]),(0.0426*dag_for_dag[[#This Row],[Temp]]^2)+(0.4259*dag_for_dag[[#This Row],[Temp]]+1.8992),"")</f>
        <v>5.0089360000000003</v>
      </c>
      <c r="K86" s="50">
        <f>IF(ISNUMBER(dag_for_dag[[#This Row],[Temp]]),K85+((0.0426*dag_for_dag[[#This Row],[Temp]]^2)+(0.4259*dag_for_dag[[#This Row],[Temp]]+1.8992)),"")</f>
        <v>736.61590399999977</v>
      </c>
      <c r="L86" s="50">
        <f>IF(ISNUMBER(dag_for_dag[[#This Row],[Temp]]),L85+dag_for_dag[[#This Row],[Temp]],"")</f>
        <v>710.60000000000105</v>
      </c>
      <c r="M86" s="51" t="str">
        <f>IFERROR(INDEX(milepæler[Milepæler],MATCH(dag_for_dag[[#This Row],[Dato]],milepæler[Dato],0)),"")</f>
        <v/>
      </c>
      <c r="N86" s="50">
        <f>IF(ISNUMBER(dag_for_dag[[#This Row],[Temp]]),dag_for_dag[[#This Row],[Døgngrad]]-dag_for_dag[[#This Row],[Modning]],"")</f>
        <v>-26.015903999998727</v>
      </c>
    </row>
    <row r="87" spans="6:14" x14ac:dyDescent="0.25">
      <c r="F87" s="4">
        <f>_xlfn.ISOWEEKNUM(dag_for_dag[[#This Row],[Dato]])</f>
        <v>4</v>
      </c>
      <c r="G87" s="1">
        <f t="shared" si="1"/>
        <v>44952</v>
      </c>
      <c r="H87" s="5" t="str">
        <f>INDEX(Tabell5[Ukedagnavn],MATCH(WEEKDAY(dag_for_dag[[#This Row],[Dato]],2),Tabell5[Ukedag],0))</f>
        <v>Torsdag</v>
      </c>
      <c r="I87" s="41">
        <v>6.5</v>
      </c>
      <c r="J87" s="5">
        <f>IF(ISNUMBER(dag_for_dag[[#This Row],[Temp]]),(0.0426*dag_for_dag[[#This Row],[Temp]]^2)+(0.4259*dag_for_dag[[#This Row],[Temp]]+1.8992),"")</f>
        <v>6.4674000000000005</v>
      </c>
      <c r="K87" s="50">
        <f>IF(ISNUMBER(dag_for_dag[[#This Row],[Temp]]),K86+((0.0426*dag_for_dag[[#This Row],[Temp]]^2)+(0.4259*dag_for_dag[[#This Row],[Temp]]+1.8992)),"")</f>
        <v>743.08330399999977</v>
      </c>
      <c r="L87" s="50">
        <f>IF(ISNUMBER(dag_for_dag[[#This Row],[Temp]]),L86+dag_for_dag[[#This Row],[Temp]],"")</f>
        <v>717.10000000000105</v>
      </c>
      <c r="M87" s="51" t="str">
        <f>IFERROR(INDEX(milepæler[Milepæler],MATCH(dag_for_dag[[#This Row],[Dato]],milepæler[Dato],0)),"")</f>
        <v/>
      </c>
      <c r="N87" s="50">
        <f>IF(ISNUMBER(dag_for_dag[[#This Row],[Temp]]),dag_for_dag[[#This Row],[Døgngrad]]-dag_for_dag[[#This Row],[Modning]],"")</f>
        <v>-25.983303999998725</v>
      </c>
    </row>
    <row r="88" spans="6:14" x14ac:dyDescent="0.25">
      <c r="F88" s="4">
        <f>_xlfn.ISOWEEKNUM(dag_for_dag[[#This Row],[Dato]])</f>
        <v>4</v>
      </c>
      <c r="G88" s="1">
        <f t="shared" si="1"/>
        <v>44953</v>
      </c>
      <c r="H88" s="5" t="str">
        <f>INDEX(Tabell5[Ukedagnavn],MATCH(WEEKDAY(dag_for_dag[[#This Row],[Dato]],2),Tabell5[Ukedag],0))</f>
        <v>Fredag</v>
      </c>
      <c r="I88" s="41">
        <v>6.4</v>
      </c>
      <c r="J88" s="5">
        <f>IF(ISNUMBER(dag_for_dag[[#This Row],[Temp]]),(0.0426*dag_for_dag[[#This Row],[Temp]]^2)+(0.4259*dag_for_dag[[#This Row],[Temp]]+1.8992),"")</f>
        <v>6.3698560000000004</v>
      </c>
      <c r="K88" s="50">
        <f>IF(ISNUMBER(dag_for_dag[[#This Row],[Temp]]),K87+((0.0426*dag_for_dag[[#This Row],[Temp]]^2)+(0.4259*dag_for_dag[[#This Row],[Temp]]+1.8992)),"")</f>
        <v>749.4531599999998</v>
      </c>
      <c r="L88" s="50">
        <f>IF(ISNUMBER(dag_for_dag[[#This Row],[Temp]]),L87+dag_for_dag[[#This Row],[Temp]],"")</f>
        <v>723.50000000000102</v>
      </c>
      <c r="M88" s="51" t="str">
        <f>IFERROR(INDEX(milepæler[Milepæler],MATCH(dag_for_dag[[#This Row],[Dato]],milepæler[Dato],0)),"")</f>
        <v/>
      </c>
      <c r="N88" s="50">
        <f>IF(ISNUMBER(dag_for_dag[[#This Row],[Temp]]),dag_for_dag[[#This Row],[Døgngrad]]-dag_for_dag[[#This Row],[Modning]],"")</f>
        <v>-25.953159999998775</v>
      </c>
    </row>
    <row r="89" spans="6:14" x14ac:dyDescent="0.25">
      <c r="F89" s="4">
        <f>_xlfn.ISOWEEKNUM(dag_for_dag[[#This Row],[Dato]])</f>
        <v>4</v>
      </c>
      <c r="G89" s="1">
        <f t="shared" si="1"/>
        <v>44954</v>
      </c>
      <c r="H89" s="5" t="str">
        <f>INDEX(Tabell5[Ukedagnavn],MATCH(WEEKDAY(dag_for_dag[[#This Row],[Dato]],2),Tabell5[Ukedag],0))</f>
        <v>Lørdag</v>
      </c>
      <c r="I89" s="41">
        <v>6.9</v>
      </c>
      <c r="J89" s="5">
        <f>IF(ISNUMBER(dag_for_dag[[#This Row],[Temp]]),(0.0426*dag_for_dag[[#This Row],[Temp]]^2)+(0.4259*dag_for_dag[[#This Row],[Temp]]+1.8992),"")</f>
        <v>6.8660960000000006</v>
      </c>
      <c r="K89" s="50">
        <f>IF(ISNUMBER(dag_for_dag[[#This Row],[Temp]]),K88+((0.0426*dag_for_dag[[#This Row],[Temp]]^2)+(0.4259*dag_for_dag[[#This Row],[Temp]]+1.8992)),"")</f>
        <v>756.31925599999977</v>
      </c>
      <c r="L89" s="50">
        <f>IF(ISNUMBER(dag_for_dag[[#This Row],[Temp]]),L88+dag_for_dag[[#This Row],[Temp]],"")</f>
        <v>730.400000000001</v>
      </c>
      <c r="M89" s="51" t="str">
        <f>IFERROR(INDEX(milepæler[Milepæler],MATCH(dag_for_dag[[#This Row],[Dato]],milepæler[Dato],0)),"")</f>
        <v/>
      </c>
      <c r="N89" s="50">
        <f>IF(ISNUMBER(dag_for_dag[[#This Row],[Temp]]),dag_for_dag[[#This Row],[Døgngrad]]-dag_for_dag[[#This Row],[Modning]],"")</f>
        <v>-25.919255999998768</v>
      </c>
    </row>
    <row r="90" spans="6:14" x14ac:dyDescent="0.25">
      <c r="F90" s="4">
        <f>_xlfn.ISOWEEKNUM(dag_for_dag[[#This Row],[Dato]])</f>
        <v>4</v>
      </c>
      <c r="G90" s="1">
        <f t="shared" si="1"/>
        <v>44955</v>
      </c>
      <c r="H90" s="5" t="str">
        <f>INDEX(Tabell5[Ukedagnavn],MATCH(WEEKDAY(dag_for_dag[[#This Row],[Dato]],2),Tabell5[Ukedag],0))</f>
        <v>Søndag</v>
      </c>
      <c r="I90" s="41">
        <v>6.9</v>
      </c>
      <c r="J90" s="5">
        <f>IF(ISNUMBER(dag_for_dag[[#This Row],[Temp]]),(0.0426*dag_for_dag[[#This Row],[Temp]]^2)+(0.4259*dag_for_dag[[#This Row],[Temp]]+1.8992),"")</f>
        <v>6.8660960000000006</v>
      </c>
      <c r="K90" s="50">
        <f>IF(ISNUMBER(dag_for_dag[[#This Row],[Temp]]),K89+((0.0426*dag_for_dag[[#This Row],[Temp]]^2)+(0.4259*dag_for_dag[[#This Row],[Temp]]+1.8992)),"")</f>
        <v>763.18535199999974</v>
      </c>
      <c r="L90" s="50">
        <f>IF(ISNUMBER(dag_for_dag[[#This Row],[Temp]]),L89+dag_for_dag[[#This Row],[Temp]],"")</f>
        <v>737.30000000000098</v>
      </c>
      <c r="M90" s="51" t="str">
        <f>IFERROR(INDEX(milepæler[Milepæler],MATCH(dag_for_dag[[#This Row],[Dato]],milepæler[Dato],0)),"")</f>
        <v/>
      </c>
      <c r="N90" s="50">
        <f>IF(ISNUMBER(dag_for_dag[[#This Row],[Temp]]),dag_for_dag[[#This Row],[Døgngrad]]-dag_for_dag[[#This Row],[Modning]],"")</f>
        <v>-25.885351999998761</v>
      </c>
    </row>
    <row r="91" spans="6:14" x14ac:dyDescent="0.25">
      <c r="F91" s="4">
        <f>_xlfn.ISOWEEKNUM(dag_for_dag[[#This Row],[Dato]])</f>
        <v>5</v>
      </c>
      <c r="G91" s="1">
        <f t="shared" si="1"/>
        <v>44956</v>
      </c>
      <c r="H91" s="5" t="str">
        <f>INDEX(Tabell5[Ukedagnavn],MATCH(WEEKDAY(dag_for_dag[[#This Row],[Dato]],2),Tabell5[Ukedag],0))</f>
        <v>Mandag</v>
      </c>
      <c r="I91" s="41">
        <v>5.5</v>
      </c>
      <c r="J91" s="5">
        <f>IF(ISNUMBER(dag_for_dag[[#This Row],[Temp]]),(0.0426*dag_for_dag[[#This Row],[Temp]]^2)+(0.4259*dag_for_dag[[#This Row],[Temp]]+1.8992),"")</f>
        <v>5.5303000000000004</v>
      </c>
      <c r="K91" s="50">
        <f>IF(ISNUMBER(dag_for_dag[[#This Row],[Temp]]),K90+((0.0426*dag_for_dag[[#This Row],[Temp]]^2)+(0.4259*dag_for_dag[[#This Row],[Temp]]+1.8992)),"")</f>
        <v>768.71565199999975</v>
      </c>
      <c r="L91" s="50">
        <f>IF(ISNUMBER(dag_for_dag[[#This Row],[Temp]]),L90+dag_for_dag[[#This Row],[Temp]],"")</f>
        <v>742.80000000000098</v>
      </c>
      <c r="M91" s="51" t="str">
        <f>IFERROR(INDEX(milepæler[Milepæler],MATCH(dag_for_dag[[#This Row],[Dato]],milepæler[Dato],0)),"")</f>
        <v/>
      </c>
      <c r="N91" s="50">
        <f>IF(ISNUMBER(dag_for_dag[[#This Row],[Temp]]),dag_for_dag[[#This Row],[Døgngrad]]-dag_for_dag[[#This Row],[Modning]],"")</f>
        <v>-25.915651999998772</v>
      </c>
    </row>
    <row r="92" spans="6:14" x14ac:dyDescent="0.25">
      <c r="F92" s="4">
        <f>_xlfn.ISOWEEKNUM(dag_for_dag[[#This Row],[Dato]])</f>
        <v>5</v>
      </c>
      <c r="G92" s="1">
        <f t="shared" si="1"/>
        <v>44957</v>
      </c>
      <c r="H92" s="5" t="str">
        <f>INDEX(Tabell5[Ukedagnavn],MATCH(WEEKDAY(dag_for_dag[[#This Row],[Dato]],2),Tabell5[Ukedag],0))</f>
        <v>Tirsdag</v>
      </c>
      <c r="I92" s="41">
        <v>6.5</v>
      </c>
      <c r="J92" s="5">
        <f>IF(ISNUMBER(dag_for_dag[[#This Row],[Temp]]),(0.0426*dag_for_dag[[#This Row],[Temp]]^2)+(0.4259*dag_for_dag[[#This Row],[Temp]]+1.8992),"")</f>
        <v>6.4674000000000005</v>
      </c>
      <c r="K92" s="50">
        <f>IF(ISNUMBER(dag_for_dag[[#This Row],[Temp]]),K91+((0.0426*dag_for_dag[[#This Row],[Temp]]^2)+(0.4259*dag_for_dag[[#This Row],[Temp]]+1.8992)),"")</f>
        <v>775.18305199999975</v>
      </c>
      <c r="L92" s="50">
        <f>IF(ISNUMBER(dag_for_dag[[#This Row],[Temp]]),L91+dag_for_dag[[#This Row],[Temp]],"")</f>
        <v>749.30000000000098</v>
      </c>
      <c r="M92" s="51" t="str">
        <f>IFERROR(INDEX(milepæler[Milepæler],MATCH(dag_for_dag[[#This Row],[Dato]],milepæler[Dato],0)),"")</f>
        <v/>
      </c>
      <c r="N92" s="50">
        <f>IF(ISNUMBER(dag_for_dag[[#This Row],[Temp]]),dag_for_dag[[#This Row],[Døgngrad]]-dag_for_dag[[#This Row],[Modning]],"")</f>
        <v>-25.88305199999877</v>
      </c>
    </row>
    <row r="93" spans="6:14" x14ac:dyDescent="0.25">
      <c r="F93" s="4">
        <f>_xlfn.ISOWEEKNUM(dag_for_dag[[#This Row],[Dato]])</f>
        <v>5</v>
      </c>
      <c r="G93" s="1">
        <f t="shared" si="1"/>
        <v>44958</v>
      </c>
      <c r="H93" s="5" t="str">
        <f>INDEX(Tabell5[Ukedagnavn],MATCH(WEEKDAY(dag_for_dag[[#This Row],[Dato]],2),Tabell5[Ukedag],0))</f>
        <v>Onsdag</v>
      </c>
      <c r="I93" s="41">
        <v>7.6</v>
      </c>
      <c r="J93" s="5">
        <f>IF(ISNUMBER(dag_for_dag[[#This Row],[Temp]]),(0.0426*dag_for_dag[[#This Row],[Temp]]^2)+(0.4259*dag_for_dag[[#This Row],[Temp]]+1.8992),"")</f>
        <v>7.5966159999999991</v>
      </c>
      <c r="K93" s="50">
        <f>IF(ISNUMBER(dag_for_dag[[#This Row],[Temp]]),K92+((0.0426*dag_for_dag[[#This Row],[Temp]]^2)+(0.4259*dag_for_dag[[#This Row],[Temp]]+1.8992)),"")</f>
        <v>782.77966799999979</v>
      </c>
      <c r="L93" s="50">
        <f>IF(ISNUMBER(dag_for_dag[[#This Row],[Temp]]),L92+dag_for_dag[[#This Row],[Temp]],"")</f>
        <v>756.900000000001</v>
      </c>
      <c r="M93" s="51" t="str">
        <f>IFERROR(INDEX(milepæler[Milepæler],MATCH(dag_for_dag[[#This Row],[Dato]],milepæler[Dato],0)),"")</f>
        <v/>
      </c>
      <c r="N93" s="50">
        <f>IF(ISNUMBER(dag_for_dag[[#This Row],[Temp]]),dag_for_dag[[#This Row],[Døgngrad]]-dag_for_dag[[#This Row],[Modning]],"")</f>
        <v>-25.879667999998787</v>
      </c>
    </row>
    <row r="94" spans="6:14" x14ac:dyDescent="0.25">
      <c r="F94" s="4">
        <f>_xlfn.ISOWEEKNUM(dag_for_dag[[#This Row],[Dato]])</f>
        <v>5</v>
      </c>
      <c r="G94" s="1">
        <f t="shared" si="1"/>
        <v>44959</v>
      </c>
      <c r="H94" s="5" t="str">
        <f>INDEX(Tabell5[Ukedagnavn],MATCH(WEEKDAY(dag_for_dag[[#This Row],[Dato]],2),Tabell5[Ukedag],0))</f>
        <v>Torsdag</v>
      </c>
      <c r="I94" s="41">
        <v>8.1</v>
      </c>
      <c r="J94" s="5">
        <f>IF(ISNUMBER(dag_for_dag[[#This Row],[Temp]]),(0.0426*dag_for_dag[[#This Row],[Temp]]^2)+(0.4259*dag_for_dag[[#This Row],[Temp]]+1.8992),"")</f>
        <v>8.1439759999999985</v>
      </c>
      <c r="K94" s="50">
        <f>IF(ISNUMBER(dag_for_dag[[#This Row],[Temp]]),K93+((0.0426*dag_for_dag[[#This Row],[Temp]]^2)+(0.4259*dag_for_dag[[#This Row],[Temp]]+1.8992)),"")</f>
        <v>790.92364399999974</v>
      </c>
      <c r="L94" s="50">
        <f>IF(ISNUMBER(dag_for_dag[[#This Row],[Temp]]),L93+dag_for_dag[[#This Row],[Temp]],"")</f>
        <v>765.00000000000102</v>
      </c>
      <c r="M94" s="51" t="str">
        <f>IFERROR(INDEX(milepæler[Milepæler],MATCH(dag_for_dag[[#This Row],[Dato]],milepæler[Dato],0)),"")</f>
        <v/>
      </c>
      <c r="N94" s="50">
        <f>IF(ISNUMBER(dag_for_dag[[#This Row],[Temp]]),dag_for_dag[[#This Row],[Døgngrad]]-dag_for_dag[[#This Row],[Modning]],"")</f>
        <v>-25.923643999998717</v>
      </c>
    </row>
    <row r="95" spans="6:14" x14ac:dyDescent="0.25">
      <c r="F95" s="4">
        <f>_xlfn.ISOWEEKNUM(dag_for_dag[[#This Row],[Dato]])</f>
        <v>5</v>
      </c>
      <c r="G95" s="1">
        <f t="shared" si="1"/>
        <v>44960</v>
      </c>
      <c r="H95" s="5" t="str">
        <f>INDEX(Tabell5[Ukedagnavn],MATCH(WEEKDAY(dag_for_dag[[#This Row],[Dato]],2),Tabell5[Ukedag],0))</f>
        <v>Fredag</v>
      </c>
      <c r="I95" s="41">
        <v>8.1999999999999993</v>
      </c>
      <c r="J95" s="5">
        <f>IF(ISNUMBER(dag_for_dag[[#This Row],[Temp]]),(0.0426*dag_for_dag[[#This Row],[Temp]]^2)+(0.4259*dag_for_dag[[#This Row],[Temp]]+1.8992),"")</f>
        <v>8.256003999999999</v>
      </c>
      <c r="K95" s="50">
        <f>IF(ISNUMBER(dag_for_dag[[#This Row],[Temp]]),K94+((0.0426*dag_for_dag[[#This Row],[Temp]]^2)+(0.4259*dag_for_dag[[#This Row],[Temp]]+1.8992)),"")</f>
        <v>799.1796479999997</v>
      </c>
      <c r="L95" s="50">
        <f>IF(ISNUMBER(dag_for_dag[[#This Row],[Temp]]),L94+dag_for_dag[[#This Row],[Temp]],"")</f>
        <v>773.20000000000107</v>
      </c>
      <c r="M95" s="51" t="str">
        <f>IFERROR(INDEX(milepæler[Milepæler],MATCH(dag_for_dag[[#This Row],[Dato]],milepæler[Dato],0)),"")</f>
        <v/>
      </c>
      <c r="N95" s="50">
        <f>IF(ISNUMBER(dag_for_dag[[#This Row],[Temp]]),dag_for_dag[[#This Row],[Døgngrad]]-dag_for_dag[[#This Row],[Modning]],"")</f>
        <v>-25.979647999998633</v>
      </c>
    </row>
    <row r="96" spans="6:14" x14ac:dyDescent="0.25">
      <c r="F96" s="4">
        <f>_xlfn.ISOWEEKNUM(dag_for_dag[[#This Row],[Dato]])</f>
        <v>5</v>
      </c>
      <c r="G96" s="1">
        <f t="shared" si="1"/>
        <v>44961</v>
      </c>
      <c r="H96" s="5" t="str">
        <f>INDEX(Tabell5[Ukedagnavn],MATCH(WEEKDAY(dag_for_dag[[#This Row],[Dato]],2),Tabell5[Ukedag],0))</f>
        <v>Lørdag</v>
      </c>
      <c r="I96" s="41">
        <v>8.3000000000000007</v>
      </c>
      <c r="J96" s="5">
        <f>IF(ISNUMBER(dag_for_dag[[#This Row],[Temp]]),(0.0426*dag_for_dag[[#This Row],[Temp]]^2)+(0.4259*dag_for_dag[[#This Row],[Temp]]+1.8992),"")</f>
        <v>8.3688840000000013</v>
      </c>
      <c r="K96" s="50">
        <f>IF(ISNUMBER(dag_for_dag[[#This Row],[Temp]]),K95+((0.0426*dag_for_dag[[#This Row],[Temp]]^2)+(0.4259*dag_for_dag[[#This Row],[Temp]]+1.8992)),"")</f>
        <v>807.54853199999968</v>
      </c>
      <c r="L96" s="50">
        <f>IF(ISNUMBER(dag_for_dag[[#This Row],[Temp]]),L95+dag_for_dag[[#This Row],[Temp]],"")</f>
        <v>781.50000000000102</v>
      </c>
      <c r="M96" s="51" t="str">
        <f>IFERROR(INDEX(milepæler[Milepæler],MATCH(dag_for_dag[[#This Row],[Dato]],milepæler[Dato],0)),"")</f>
        <v/>
      </c>
      <c r="N96" s="50">
        <f>IF(ISNUMBER(dag_for_dag[[#This Row],[Temp]]),dag_for_dag[[#This Row],[Døgngrad]]-dag_for_dag[[#This Row],[Modning]],"")</f>
        <v>-26.048531999998659</v>
      </c>
    </row>
    <row r="97" spans="6:14" x14ac:dyDescent="0.25">
      <c r="F97" s="4">
        <f>_xlfn.ISOWEEKNUM(dag_for_dag[[#This Row],[Dato]])</f>
        <v>5</v>
      </c>
      <c r="G97" s="1">
        <f t="shared" si="1"/>
        <v>44962</v>
      </c>
      <c r="H97" s="5" t="str">
        <f>INDEX(Tabell5[Ukedagnavn],MATCH(WEEKDAY(dag_for_dag[[#This Row],[Dato]],2),Tabell5[Ukedag],0))</f>
        <v>Søndag</v>
      </c>
      <c r="I97" s="41">
        <v>8</v>
      </c>
      <c r="J97" s="5">
        <f>IF(ISNUMBER(dag_for_dag[[#This Row],[Temp]]),(0.0426*dag_for_dag[[#This Row],[Temp]]^2)+(0.4259*dag_for_dag[[#This Row],[Temp]]+1.8992),"")</f>
        <v>8.0327999999999999</v>
      </c>
      <c r="K97" s="50">
        <f>IF(ISNUMBER(dag_for_dag[[#This Row],[Temp]]),K96+((0.0426*dag_for_dag[[#This Row],[Temp]]^2)+(0.4259*dag_for_dag[[#This Row],[Temp]]+1.8992)),"")</f>
        <v>815.58133199999963</v>
      </c>
      <c r="L97" s="50">
        <f>IF(ISNUMBER(dag_for_dag[[#This Row],[Temp]]),L96+dag_for_dag[[#This Row],[Temp]],"")</f>
        <v>789.50000000000102</v>
      </c>
      <c r="M97" s="51" t="str">
        <f>IFERROR(INDEX(milepæler[Milepæler],MATCH(dag_for_dag[[#This Row],[Dato]],milepæler[Dato],0)),"")</f>
        <v/>
      </c>
      <c r="N97" s="50">
        <f>IF(ISNUMBER(dag_for_dag[[#This Row],[Temp]]),dag_for_dag[[#This Row],[Døgngrad]]-dag_for_dag[[#This Row],[Modning]],"")</f>
        <v>-26.081331999998611</v>
      </c>
    </row>
    <row r="98" spans="6:14" x14ac:dyDescent="0.25">
      <c r="F98" s="4">
        <f>_xlfn.ISOWEEKNUM(dag_for_dag[[#This Row],[Dato]])</f>
        <v>6</v>
      </c>
      <c r="G98" s="1">
        <f t="shared" si="1"/>
        <v>44963</v>
      </c>
      <c r="H98" s="5" t="str">
        <f>INDEX(Tabell5[Ukedagnavn],MATCH(WEEKDAY(dag_for_dag[[#This Row],[Dato]],2),Tabell5[Ukedag],0))</f>
        <v>Mandag</v>
      </c>
      <c r="I98" s="41">
        <v>8.1</v>
      </c>
      <c r="J98" s="5">
        <f>IF(ISNUMBER(dag_for_dag[[#This Row],[Temp]]),(0.0426*dag_for_dag[[#This Row],[Temp]]^2)+(0.4259*dag_for_dag[[#This Row],[Temp]]+1.8992),"")</f>
        <v>8.1439759999999985</v>
      </c>
      <c r="K98" s="50">
        <f>IF(ISNUMBER(dag_for_dag[[#This Row],[Temp]]),K97+((0.0426*dag_for_dag[[#This Row],[Temp]]^2)+(0.4259*dag_for_dag[[#This Row],[Temp]]+1.8992)),"")</f>
        <v>823.72530799999959</v>
      </c>
      <c r="L98" s="50">
        <f>IF(ISNUMBER(dag_for_dag[[#This Row],[Temp]]),L97+dag_for_dag[[#This Row],[Temp]],"")</f>
        <v>797.60000000000105</v>
      </c>
      <c r="M98" s="51" t="str">
        <f>IFERROR(INDEX(milepæler[Milepæler],MATCH(dag_for_dag[[#This Row],[Dato]],milepæler[Dato],0)),"")</f>
        <v/>
      </c>
      <c r="N98" s="50">
        <f>IF(ISNUMBER(dag_for_dag[[#This Row],[Temp]]),dag_for_dag[[#This Row],[Døgngrad]]-dag_for_dag[[#This Row],[Modning]],"")</f>
        <v>-26.12530799999854</v>
      </c>
    </row>
    <row r="99" spans="6:14" x14ac:dyDescent="0.25">
      <c r="F99" s="4">
        <f>_xlfn.ISOWEEKNUM(dag_for_dag[[#This Row],[Dato]])</f>
        <v>6</v>
      </c>
      <c r="G99" s="1">
        <f t="shared" si="1"/>
        <v>44964</v>
      </c>
      <c r="H99" s="5" t="str">
        <f>INDEX(Tabell5[Ukedagnavn],MATCH(WEEKDAY(dag_for_dag[[#This Row],[Dato]],2),Tabell5[Ukedag],0))</f>
        <v>Tirsdag</v>
      </c>
      <c r="I99" s="41">
        <v>8</v>
      </c>
      <c r="J99" s="5">
        <f>IF(ISNUMBER(dag_for_dag[[#This Row],[Temp]]),(0.0426*dag_for_dag[[#This Row],[Temp]]^2)+(0.4259*dag_for_dag[[#This Row],[Temp]]+1.8992),"")</f>
        <v>8.0327999999999999</v>
      </c>
      <c r="K99" s="50">
        <f>IF(ISNUMBER(dag_for_dag[[#This Row],[Temp]]),K98+((0.0426*dag_for_dag[[#This Row],[Temp]]^2)+(0.4259*dag_for_dag[[#This Row],[Temp]]+1.8992)),"")</f>
        <v>831.75810799999954</v>
      </c>
      <c r="L99" s="50">
        <f>IF(ISNUMBER(dag_for_dag[[#This Row],[Temp]]),L98+dag_for_dag[[#This Row],[Temp]],"")</f>
        <v>805.60000000000105</v>
      </c>
      <c r="M99" s="51" t="str">
        <f>IFERROR(INDEX(milepæler[Milepæler],MATCH(dag_for_dag[[#This Row],[Dato]],milepæler[Dato],0)),"")</f>
        <v/>
      </c>
      <c r="N99" s="50">
        <f>IF(ISNUMBER(dag_for_dag[[#This Row],[Temp]]),dag_for_dag[[#This Row],[Døgngrad]]-dag_for_dag[[#This Row],[Modning]],"")</f>
        <v>-26.158107999998492</v>
      </c>
    </row>
    <row r="100" spans="6:14" x14ac:dyDescent="0.25">
      <c r="F100" s="4">
        <f>_xlfn.ISOWEEKNUM(dag_for_dag[[#This Row],[Dato]])</f>
        <v>6</v>
      </c>
      <c r="G100" s="1">
        <f t="shared" si="1"/>
        <v>44965</v>
      </c>
      <c r="H100" s="5" t="str">
        <f>INDEX(Tabell5[Ukedagnavn],MATCH(WEEKDAY(dag_for_dag[[#This Row],[Dato]],2),Tabell5[Ukedag],0))</f>
        <v>Onsdag</v>
      </c>
      <c r="I100" s="41">
        <v>8</v>
      </c>
      <c r="J100" s="5">
        <f>IF(ISNUMBER(dag_for_dag[[#This Row],[Temp]]),(0.0426*dag_for_dag[[#This Row],[Temp]]^2)+(0.4259*dag_for_dag[[#This Row],[Temp]]+1.8992),"")</f>
        <v>8.0327999999999999</v>
      </c>
      <c r="K100" s="50">
        <f>IF(ISNUMBER(dag_for_dag[[#This Row],[Temp]]),K99+((0.0426*dag_for_dag[[#This Row],[Temp]]^2)+(0.4259*dag_for_dag[[#This Row],[Temp]]+1.8992)),"")</f>
        <v>839.79090799999949</v>
      </c>
      <c r="L100" s="50">
        <f>IF(ISNUMBER(dag_for_dag[[#This Row],[Temp]]),L99+dag_for_dag[[#This Row],[Temp]],"")</f>
        <v>813.60000000000105</v>
      </c>
      <c r="M100" s="51" t="str">
        <f>IFERROR(INDEX(milepæler[Milepæler],MATCH(dag_for_dag[[#This Row],[Dato]],milepæler[Dato],0)),"")</f>
        <v/>
      </c>
      <c r="N100" s="50">
        <f>IF(ISNUMBER(dag_for_dag[[#This Row],[Temp]]),dag_for_dag[[#This Row],[Døgngrad]]-dag_for_dag[[#This Row],[Modning]],"")</f>
        <v>-26.190907999998444</v>
      </c>
    </row>
    <row r="101" spans="6:14" x14ac:dyDescent="0.25">
      <c r="F101" s="4">
        <f>_xlfn.ISOWEEKNUM(dag_for_dag[[#This Row],[Dato]])</f>
        <v>6</v>
      </c>
      <c r="G101" s="1">
        <f t="shared" si="1"/>
        <v>44966</v>
      </c>
      <c r="H101" s="5" t="str">
        <f>INDEX(Tabell5[Ukedagnavn],MATCH(WEEKDAY(dag_for_dag[[#This Row],[Dato]],2),Tabell5[Ukedag],0))</f>
        <v>Torsdag</v>
      </c>
      <c r="I101" s="41">
        <v>8</v>
      </c>
      <c r="J101" s="5">
        <f>IF(ISNUMBER(dag_for_dag[[#This Row],[Temp]]),(0.0426*dag_for_dag[[#This Row],[Temp]]^2)+(0.4259*dag_for_dag[[#This Row],[Temp]]+1.8992),"")</f>
        <v>8.0327999999999999</v>
      </c>
      <c r="K101" s="50">
        <f>IF(ISNUMBER(dag_for_dag[[#This Row],[Temp]]),K100+((0.0426*dag_for_dag[[#This Row],[Temp]]^2)+(0.4259*dag_for_dag[[#This Row],[Temp]]+1.8992)),"")</f>
        <v>847.82370799999944</v>
      </c>
      <c r="L101" s="50">
        <f>IF(ISNUMBER(dag_for_dag[[#This Row],[Temp]]),L100+dag_for_dag[[#This Row],[Temp]],"")</f>
        <v>821.60000000000105</v>
      </c>
      <c r="M101" s="51" t="str">
        <f>IFERROR(INDEX(milepæler[Milepæler],MATCH(dag_for_dag[[#This Row],[Dato]],milepæler[Dato],0)),"")</f>
        <v/>
      </c>
      <c r="N101" s="50">
        <f>IF(ISNUMBER(dag_for_dag[[#This Row],[Temp]]),dag_for_dag[[#This Row],[Døgngrad]]-dag_for_dag[[#This Row],[Modning]],"")</f>
        <v>-26.223707999998396</v>
      </c>
    </row>
    <row r="102" spans="6:14" x14ac:dyDescent="0.25">
      <c r="F102" s="4">
        <f>_xlfn.ISOWEEKNUM(dag_for_dag[[#This Row],[Dato]])</f>
        <v>6</v>
      </c>
      <c r="G102" s="1">
        <f t="shared" si="1"/>
        <v>44967</v>
      </c>
      <c r="H102" s="5" t="str">
        <f>INDEX(Tabell5[Ukedagnavn],MATCH(WEEKDAY(dag_for_dag[[#This Row],[Dato]],2),Tabell5[Ukedag],0))</f>
        <v>Fredag</v>
      </c>
      <c r="I102" s="41">
        <v>9</v>
      </c>
      <c r="J102" s="5">
        <f>IF(ISNUMBER(dag_for_dag[[#This Row],[Temp]]),(0.0426*dag_for_dag[[#This Row],[Temp]]^2)+(0.4259*dag_for_dag[[#This Row],[Temp]]+1.8992),"")</f>
        <v>9.1829000000000001</v>
      </c>
      <c r="K102" s="50">
        <f>IF(ISNUMBER(dag_for_dag[[#This Row],[Temp]]),K101+((0.0426*dag_for_dag[[#This Row],[Temp]]^2)+(0.4259*dag_for_dag[[#This Row],[Temp]]+1.8992)),"")</f>
        <v>857.00660799999946</v>
      </c>
      <c r="L102" s="50">
        <f>IF(ISNUMBER(dag_for_dag[[#This Row],[Temp]]),L101+dag_for_dag[[#This Row],[Temp]],"")</f>
        <v>830.60000000000105</v>
      </c>
      <c r="M102" s="51" t="str">
        <f>IFERROR(INDEX(milepæler[Milepæler],MATCH(dag_for_dag[[#This Row],[Dato]],milepæler[Dato],0)),"")</f>
        <v>Startfôringsvindu nedre</v>
      </c>
      <c r="N102" s="50">
        <f>IF(ISNUMBER(dag_for_dag[[#This Row],[Temp]]),dag_for_dag[[#This Row],[Døgngrad]]-dag_for_dag[[#This Row],[Modning]],"")</f>
        <v>-26.406607999998414</v>
      </c>
    </row>
    <row r="103" spans="6:14" x14ac:dyDescent="0.25">
      <c r="F103" s="4">
        <f>_xlfn.ISOWEEKNUM(dag_for_dag[[#This Row],[Dato]])</f>
        <v>6</v>
      </c>
      <c r="G103" s="1">
        <f t="shared" si="1"/>
        <v>44968</v>
      </c>
      <c r="H103" s="5" t="str">
        <f>INDEX(Tabell5[Ukedagnavn],MATCH(WEEKDAY(dag_for_dag[[#This Row],[Dato]],2),Tabell5[Ukedag],0))</f>
        <v>Lørdag</v>
      </c>
      <c r="I103" s="41">
        <v>10</v>
      </c>
      <c r="J103" s="5">
        <f>IF(ISNUMBER(dag_for_dag[[#This Row],[Temp]]),(0.0426*dag_for_dag[[#This Row],[Temp]]^2)+(0.4259*dag_for_dag[[#This Row],[Temp]]+1.8992),"")</f>
        <v>10.418200000000001</v>
      </c>
      <c r="K103" s="50">
        <f>IF(ISNUMBER(dag_for_dag[[#This Row],[Temp]]),K102+((0.0426*dag_for_dag[[#This Row],[Temp]]^2)+(0.4259*dag_for_dag[[#This Row],[Temp]]+1.8992)),"")</f>
        <v>867.42480799999942</v>
      </c>
      <c r="L103" s="50">
        <f>IF(ISNUMBER(dag_for_dag[[#This Row],[Temp]]),L102+dag_for_dag[[#This Row],[Temp]],"")</f>
        <v>840.60000000000105</v>
      </c>
      <c r="M103" s="51" t="str">
        <f>IFERROR(INDEX(milepæler[Milepæler],MATCH(dag_for_dag[[#This Row],[Dato]],milepæler[Dato],0)),"")</f>
        <v/>
      </c>
      <c r="N103" s="50">
        <f>IF(ISNUMBER(dag_for_dag[[#This Row],[Temp]]),dag_for_dag[[#This Row],[Døgngrad]]-dag_for_dag[[#This Row],[Modning]],"")</f>
        <v>-26.82480799999837</v>
      </c>
    </row>
    <row r="104" spans="6:14" x14ac:dyDescent="0.25">
      <c r="F104" s="4">
        <f>_xlfn.ISOWEEKNUM(dag_for_dag[[#This Row],[Dato]])</f>
        <v>6</v>
      </c>
      <c r="G104" s="1">
        <f t="shared" si="1"/>
        <v>44969</v>
      </c>
      <c r="H104" s="5" t="str">
        <f>INDEX(Tabell5[Ukedagnavn],MATCH(WEEKDAY(dag_for_dag[[#This Row],[Dato]],2),Tabell5[Ukedag],0))</f>
        <v>Søndag</v>
      </c>
      <c r="I104" s="41">
        <v>10.1</v>
      </c>
      <c r="J104" s="5">
        <f>IF(ISNUMBER(dag_for_dag[[#This Row],[Temp]]),(0.0426*dag_for_dag[[#This Row],[Temp]]^2)+(0.4259*dag_for_dag[[#This Row],[Temp]]+1.8992),"")</f>
        <v>10.546415999999999</v>
      </c>
      <c r="K104" s="50">
        <f>IF(ISNUMBER(dag_for_dag[[#This Row],[Temp]]),K103+((0.0426*dag_for_dag[[#This Row],[Temp]]^2)+(0.4259*dag_for_dag[[#This Row],[Temp]]+1.8992)),"")</f>
        <v>877.97122399999944</v>
      </c>
      <c r="L104" s="50">
        <f>IF(ISNUMBER(dag_for_dag[[#This Row],[Temp]]),L103+dag_for_dag[[#This Row],[Temp]],"")</f>
        <v>850.70000000000107</v>
      </c>
      <c r="M104" s="51" t="str">
        <f>IFERROR(INDEX(milepæler[Milepæler],MATCH(dag_for_dag[[#This Row],[Dato]],milepæler[Dato],0)),"")</f>
        <v/>
      </c>
      <c r="N104" s="50">
        <f>IF(ISNUMBER(dag_for_dag[[#This Row],[Temp]]),dag_for_dag[[#This Row],[Døgngrad]]-dag_for_dag[[#This Row],[Modning]],"")</f>
        <v>-27.271223999998369</v>
      </c>
    </row>
    <row r="105" spans="6:14" x14ac:dyDescent="0.25">
      <c r="F105" s="4">
        <f>_xlfn.ISOWEEKNUM(dag_for_dag[[#This Row],[Dato]])</f>
        <v>7</v>
      </c>
      <c r="G105" s="1">
        <f t="shared" si="1"/>
        <v>44970</v>
      </c>
      <c r="H105" s="5" t="str">
        <f>INDEX(Tabell5[Ukedagnavn],MATCH(WEEKDAY(dag_for_dag[[#This Row],[Dato]],2),Tabell5[Ukedag],0))</f>
        <v>Mandag</v>
      </c>
      <c r="I105" s="41">
        <v>10.199999999999999</v>
      </c>
      <c r="J105" s="5">
        <f>IF(ISNUMBER(dag_for_dag[[#This Row],[Temp]]),(0.0426*dag_for_dag[[#This Row],[Temp]]^2)+(0.4259*dag_for_dag[[#This Row],[Temp]]+1.8992),"")</f>
        <v>10.675484000000001</v>
      </c>
      <c r="K105" s="50">
        <f>IF(ISNUMBER(dag_for_dag[[#This Row],[Temp]]),K104+((0.0426*dag_for_dag[[#This Row],[Temp]]^2)+(0.4259*dag_for_dag[[#This Row],[Temp]]+1.8992)),"")</f>
        <v>888.64670799999942</v>
      </c>
      <c r="L105" s="50">
        <f>IF(ISNUMBER(dag_for_dag[[#This Row],[Temp]]),L104+dag_for_dag[[#This Row],[Temp]],"")</f>
        <v>860.90000000000111</v>
      </c>
      <c r="M105" s="51" t="str">
        <f>IFERROR(INDEX(milepæler[Milepæler],MATCH(dag_for_dag[[#This Row],[Dato]],milepæler[Dato],0)),"")</f>
        <v/>
      </c>
      <c r="N105" s="50">
        <f>IF(ISNUMBER(dag_for_dag[[#This Row],[Temp]]),dag_for_dag[[#This Row],[Døgngrad]]-dag_for_dag[[#This Row],[Modning]],"")</f>
        <v>-27.746707999998307</v>
      </c>
    </row>
    <row r="106" spans="6:14" x14ac:dyDescent="0.25">
      <c r="F106" s="4">
        <f>_xlfn.ISOWEEKNUM(dag_for_dag[[#This Row],[Dato]])</f>
        <v>7</v>
      </c>
      <c r="G106" s="1">
        <f t="shared" si="1"/>
        <v>44971</v>
      </c>
      <c r="H106" s="5" t="str">
        <f>INDEX(Tabell5[Ukedagnavn],MATCH(WEEKDAY(dag_for_dag[[#This Row],[Dato]],2),Tabell5[Ukedag],0))</f>
        <v>Tirsdag</v>
      </c>
      <c r="I106" s="41">
        <v>11.2</v>
      </c>
      <c r="J106" s="5">
        <f>IF(ISNUMBER(dag_for_dag[[#This Row],[Temp]]),(0.0426*dag_for_dag[[#This Row],[Temp]]^2)+(0.4259*dag_for_dag[[#This Row],[Temp]]+1.8992),"")</f>
        <v>12.013024</v>
      </c>
      <c r="K106" s="50">
        <f>IF(ISNUMBER(dag_for_dag[[#This Row],[Temp]]),K105+((0.0426*dag_for_dag[[#This Row],[Temp]]^2)+(0.4259*dag_for_dag[[#This Row],[Temp]]+1.8992)),"")</f>
        <v>900.65973199999939</v>
      </c>
      <c r="L106" s="50">
        <f>IF(ISNUMBER(dag_for_dag[[#This Row],[Temp]]),L105+dag_for_dag[[#This Row],[Temp]],"")</f>
        <v>872.10000000000116</v>
      </c>
      <c r="M106" s="51" t="str">
        <f>IFERROR(INDEX(milepæler[Milepæler],MATCH(dag_for_dag[[#This Row],[Dato]],milepæler[Dato],0)),"")</f>
        <v>Startfôringsvindu øvre</v>
      </c>
      <c r="N106" s="50">
        <f>IF(ISNUMBER(dag_for_dag[[#This Row],[Temp]]),dag_for_dag[[#This Row],[Døgngrad]]-dag_for_dag[[#This Row],[Modning]],"")</f>
        <v>-28.559731999998235</v>
      </c>
    </row>
    <row r="107" spans="6:14" x14ac:dyDescent="0.25">
      <c r="F107" s="4">
        <f>_xlfn.ISOWEEKNUM(dag_for_dag[[#This Row],[Dato]])</f>
        <v>7</v>
      </c>
      <c r="G107" s="1">
        <f t="shared" si="1"/>
        <v>44972</v>
      </c>
      <c r="H107" s="5" t="str">
        <f>INDEX(Tabell5[Ukedagnavn],MATCH(WEEKDAY(dag_for_dag[[#This Row],[Dato]],2),Tabell5[Ukedag],0))</f>
        <v>Onsdag</v>
      </c>
      <c r="I107" s="41">
        <v>12.1</v>
      </c>
      <c r="J107" s="5">
        <f>IF(ISNUMBER(dag_for_dag[[#This Row],[Temp]]),(0.0426*dag_for_dag[[#This Row],[Temp]]^2)+(0.4259*dag_for_dag[[#This Row],[Temp]]+1.8992),"")</f>
        <v>13.289656000000001</v>
      </c>
      <c r="K107" s="50">
        <f>IF(ISNUMBER(dag_for_dag[[#This Row],[Temp]]),K106+((0.0426*dag_for_dag[[#This Row],[Temp]]^2)+(0.4259*dag_for_dag[[#This Row],[Temp]]+1.8992)),"")</f>
        <v>913.94938799999943</v>
      </c>
      <c r="L107" s="50">
        <f>IF(ISNUMBER(dag_for_dag[[#This Row],[Temp]]),L106+dag_for_dag[[#This Row],[Temp]],"")</f>
        <v>884.20000000000118</v>
      </c>
      <c r="M107" s="51" t="str">
        <f>IFERROR(INDEX(milepæler[Milepæler],MATCH(dag_for_dag[[#This Row],[Dato]],milepæler[Dato],0)),"")</f>
        <v/>
      </c>
      <c r="N107" s="50">
        <f>IF(ISNUMBER(dag_for_dag[[#This Row],[Temp]]),dag_for_dag[[#This Row],[Døgngrad]]-dag_for_dag[[#This Row],[Modning]],"")</f>
        <v>-29.749387999998248</v>
      </c>
    </row>
    <row r="108" spans="6:14" x14ac:dyDescent="0.25">
      <c r="F108" s="4">
        <f>_xlfn.ISOWEEKNUM(dag_for_dag[[#This Row],[Dato]])</f>
        <v>7</v>
      </c>
      <c r="G108" s="1">
        <f t="shared" si="1"/>
        <v>44973</v>
      </c>
      <c r="H108" s="5" t="str">
        <f>INDEX(Tabell5[Ukedagnavn],MATCH(WEEKDAY(dag_for_dag[[#This Row],[Dato]],2),Tabell5[Ukedag],0))</f>
        <v>Torsdag</v>
      </c>
      <c r="I108" s="41">
        <v>12.6</v>
      </c>
      <c r="J108" s="5">
        <f>IF(ISNUMBER(dag_for_dag[[#This Row],[Temp]]),(0.0426*dag_for_dag[[#This Row],[Temp]]^2)+(0.4259*dag_for_dag[[#This Row],[Temp]]+1.8992),"")</f>
        <v>14.028715999999999</v>
      </c>
      <c r="K108" s="50">
        <f>IF(ISNUMBER(dag_for_dag[[#This Row],[Temp]]),K107+((0.0426*dag_for_dag[[#This Row],[Temp]]^2)+(0.4259*dag_for_dag[[#This Row],[Temp]]+1.8992)),"")</f>
        <v>927.97810399999946</v>
      </c>
      <c r="L108" s="50">
        <f>IF(ISNUMBER(dag_for_dag[[#This Row],[Temp]]),L107+dag_for_dag[[#This Row],[Temp]],"")</f>
        <v>896.80000000000121</v>
      </c>
      <c r="M108" s="51" t="str">
        <f>IFERROR(INDEX(milepæler[Milepæler],MATCH(dag_for_dag[[#This Row],[Dato]],milepæler[Dato],0)),"")</f>
        <v/>
      </c>
      <c r="N108" s="50">
        <f>IF(ISNUMBER(dag_for_dag[[#This Row],[Temp]]),dag_for_dag[[#This Row],[Døgngrad]]-dag_for_dag[[#This Row],[Modning]],"")</f>
        <v>-31.178103999998257</v>
      </c>
    </row>
    <row r="109" spans="6:14" x14ac:dyDescent="0.25">
      <c r="F109" s="4">
        <f>_xlfn.ISOWEEKNUM(dag_for_dag[[#This Row],[Dato]])</f>
        <v>7</v>
      </c>
      <c r="G109" s="1">
        <f t="shared" si="1"/>
        <v>44974</v>
      </c>
      <c r="H109" s="5" t="str">
        <f>INDEX(Tabell5[Ukedagnavn],MATCH(WEEKDAY(dag_for_dag[[#This Row],[Dato]],2),Tabell5[Ukedag],0))</f>
        <v>Fredag</v>
      </c>
      <c r="I109" s="40"/>
      <c r="J109" s="5" t="str">
        <f>IF(ISNUMBER(dag_for_dag[[#This Row],[Temp]]),(0.0426*dag_for_dag[[#This Row],[Temp]]^2)+(0.4259*dag_for_dag[[#This Row],[Temp]]+1.8992),"")</f>
        <v/>
      </c>
      <c r="K109" s="50" t="str">
        <f>IF(ISNUMBER(dag_for_dag[[#This Row],[Temp]]),K108+((0.0426*dag_for_dag[[#This Row],[Temp]]^2)+(0.4259*dag_for_dag[[#This Row],[Temp]]+1.8992)),"")</f>
        <v/>
      </c>
      <c r="L109" s="50" t="str">
        <f>IF(ISNUMBER(dag_for_dag[[#This Row],[Temp]]),L108+dag_for_dag[[#This Row],[Temp]],"")</f>
        <v/>
      </c>
      <c r="M109" s="51" t="str">
        <f>IFERROR(INDEX(milepæler[Milepæler],MATCH(dag_for_dag[[#This Row],[Dato]],milepæler[Dato],0)),"")</f>
        <v/>
      </c>
      <c r="N109" s="50" t="str">
        <f>IF(ISNUMBER(dag_for_dag[[#This Row],[Temp]]),dag_for_dag[[#This Row],[Døgngrad]]-dag_for_dag[[#This Row],[Modning]],"")</f>
        <v/>
      </c>
    </row>
    <row r="110" spans="6:14" x14ac:dyDescent="0.25">
      <c r="F110" s="4">
        <f>_xlfn.ISOWEEKNUM(dag_for_dag[[#This Row],[Dato]])</f>
        <v>7</v>
      </c>
      <c r="G110" s="1">
        <f t="shared" si="1"/>
        <v>44975</v>
      </c>
      <c r="H110" s="5" t="str">
        <f>INDEX(Tabell5[Ukedagnavn],MATCH(WEEKDAY(dag_for_dag[[#This Row],[Dato]],2),Tabell5[Ukedag],0))</f>
        <v>Lørdag</v>
      </c>
      <c r="I110" s="40"/>
      <c r="J110" s="5" t="str">
        <f>IF(ISNUMBER(dag_for_dag[[#This Row],[Temp]]),(0.0426*dag_for_dag[[#This Row],[Temp]]^2)+(0.4259*dag_for_dag[[#This Row],[Temp]]+1.8992),"")</f>
        <v/>
      </c>
      <c r="K110" s="50" t="str">
        <f>IF(ISNUMBER(dag_for_dag[[#This Row],[Temp]]),K109+((0.0426*dag_for_dag[[#This Row],[Temp]]^2)+(0.4259*dag_for_dag[[#This Row],[Temp]]+1.8992)),"")</f>
        <v/>
      </c>
      <c r="L110" s="50" t="str">
        <f>IF(ISNUMBER(dag_for_dag[[#This Row],[Temp]]),L109+dag_for_dag[[#This Row],[Temp]],"")</f>
        <v/>
      </c>
      <c r="M110" s="51" t="str">
        <f>IFERROR(INDEX(milepæler[Milepæler],MATCH(dag_for_dag[[#This Row],[Dato]],milepæler[Dato],0)),"")</f>
        <v/>
      </c>
      <c r="N110" s="50" t="str">
        <f>IF(ISNUMBER(dag_for_dag[[#This Row],[Temp]]),dag_for_dag[[#This Row],[Døgngrad]]-dag_for_dag[[#This Row],[Modning]],"")</f>
        <v/>
      </c>
    </row>
    <row r="111" spans="6:14" x14ac:dyDescent="0.25">
      <c r="F111" s="4">
        <f>_xlfn.ISOWEEKNUM(dag_for_dag[[#This Row],[Dato]])</f>
        <v>7</v>
      </c>
      <c r="G111" s="1">
        <f t="shared" si="1"/>
        <v>44976</v>
      </c>
      <c r="H111" s="5" t="str">
        <f>INDEX(Tabell5[Ukedagnavn],MATCH(WEEKDAY(dag_for_dag[[#This Row],[Dato]],2),Tabell5[Ukedag],0))</f>
        <v>Søndag</v>
      </c>
      <c r="I111" s="40"/>
      <c r="J111" s="5" t="str">
        <f>IF(ISNUMBER(dag_for_dag[[#This Row],[Temp]]),(0.0426*dag_for_dag[[#This Row],[Temp]]^2)+(0.4259*dag_for_dag[[#This Row],[Temp]]+1.8992),"")</f>
        <v/>
      </c>
      <c r="K111" s="50" t="str">
        <f>IF(ISNUMBER(dag_for_dag[[#This Row],[Temp]]),K110+((0.0426*dag_for_dag[[#This Row],[Temp]]^2)+(0.4259*dag_for_dag[[#This Row],[Temp]]+1.8992)),"")</f>
        <v/>
      </c>
      <c r="L111" s="50" t="str">
        <f>IF(ISNUMBER(dag_for_dag[[#This Row],[Temp]]),L110+dag_for_dag[[#This Row],[Temp]],"")</f>
        <v/>
      </c>
      <c r="M111" s="51" t="str">
        <f>IFERROR(INDEX(milepæler[Milepæler],MATCH(dag_for_dag[[#This Row],[Dato]],milepæler[Dato],0)),"")</f>
        <v/>
      </c>
      <c r="N111" s="50" t="str">
        <f>IF(ISNUMBER(dag_for_dag[[#This Row],[Temp]]),dag_for_dag[[#This Row],[Døgngrad]]-dag_for_dag[[#This Row],[Modning]],"")</f>
        <v/>
      </c>
    </row>
    <row r="112" spans="6:14" x14ac:dyDescent="0.25">
      <c r="F112" s="4">
        <f>_xlfn.ISOWEEKNUM(dag_for_dag[[#This Row],[Dato]])</f>
        <v>8</v>
      </c>
      <c r="G112" s="1">
        <f t="shared" si="1"/>
        <v>44977</v>
      </c>
      <c r="H112" s="5" t="str">
        <f>INDEX(Tabell5[Ukedagnavn],MATCH(WEEKDAY(dag_for_dag[[#This Row],[Dato]],2),Tabell5[Ukedag],0))</f>
        <v>Mandag</v>
      </c>
      <c r="I112" s="40"/>
      <c r="J112" s="5" t="str">
        <f>IF(ISNUMBER(dag_for_dag[[#This Row],[Temp]]),(0.0426*dag_for_dag[[#This Row],[Temp]]^2)+(0.4259*dag_for_dag[[#This Row],[Temp]]+1.8992),"")</f>
        <v/>
      </c>
      <c r="K112" s="50" t="str">
        <f>IF(ISNUMBER(dag_for_dag[[#This Row],[Temp]]),K111+((0.0426*dag_for_dag[[#This Row],[Temp]]^2)+(0.4259*dag_for_dag[[#This Row],[Temp]]+1.8992)),"")</f>
        <v/>
      </c>
      <c r="L112" s="50" t="str">
        <f>IF(ISNUMBER(dag_for_dag[[#This Row],[Temp]]),L111+dag_for_dag[[#This Row],[Temp]],"")</f>
        <v/>
      </c>
      <c r="M112" s="51" t="str">
        <f>IFERROR(INDEX(milepæler[Milepæler],MATCH(dag_for_dag[[#This Row],[Dato]],milepæler[Dato],0)),"")</f>
        <v/>
      </c>
      <c r="N112" s="50" t="str">
        <f>IF(ISNUMBER(dag_for_dag[[#This Row],[Temp]]),dag_for_dag[[#This Row],[Døgngrad]]-dag_for_dag[[#This Row],[Modning]],"")</f>
        <v/>
      </c>
    </row>
    <row r="113" spans="6:14" x14ac:dyDescent="0.25">
      <c r="F113" s="4">
        <f>_xlfn.ISOWEEKNUM(dag_for_dag[[#This Row],[Dato]])</f>
        <v>8</v>
      </c>
      <c r="G113" s="1">
        <f t="shared" si="1"/>
        <v>44978</v>
      </c>
      <c r="H113" s="5" t="str">
        <f>INDEX(Tabell5[Ukedagnavn],MATCH(WEEKDAY(dag_for_dag[[#This Row],[Dato]],2),Tabell5[Ukedag],0))</f>
        <v>Tirsdag</v>
      </c>
      <c r="I113" s="40"/>
      <c r="J113" s="5" t="str">
        <f>IF(ISNUMBER(dag_for_dag[[#This Row],[Temp]]),(0.0426*dag_for_dag[[#This Row],[Temp]]^2)+(0.4259*dag_for_dag[[#This Row],[Temp]]+1.8992),"")</f>
        <v/>
      </c>
      <c r="K113" s="50" t="str">
        <f>IF(ISNUMBER(dag_for_dag[[#This Row],[Temp]]),K112+((0.0426*dag_for_dag[[#This Row],[Temp]]^2)+(0.4259*dag_for_dag[[#This Row],[Temp]]+1.8992)),"")</f>
        <v/>
      </c>
      <c r="L113" s="50" t="str">
        <f>IF(ISNUMBER(dag_for_dag[[#This Row],[Temp]]),L112+dag_for_dag[[#This Row],[Temp]],"")</f>
        <v/>
      </c>
      <c r="M113" s="51" t="str">
        <f>IFERROR(INDEX(milepæler[Milepæler],MATCH(dag_for_dag[[#This Row],[Dato]],milepæler[Dato],0)),"")</f>
        <v/>
      </c>
      <c r="N113" s="50" t="str">
        <f>IF(ISNUMBER(dag_for_dag[[#This Row],[Temp]]),dag_for_dag[[#This Row],[Døgngrad]]-dag_for_dag[[#This Row],[Modning]],"")</f>
        <v/>
      </c>
    </row>
    <row r="114" spans="6:14" x14ac:dyDescent="0.25">
      <c r="F114" s="4">
        <f>_xlfn.ISOWEEKNUM(dag_for_dag[[#This Row],[Dato]])</f>
        <v>8</v>
      </c>
      <c r="G114" s="1">
        <f t="shared" si="1"/>
        <v>44979</v>
      </c>
      <c r="H114" s="5" t="str">
        <f>INDEX(Tabell5[Ukedagnavn],MATCH(WEEKDAY(dag_for_dag[[#This Row],[Dato]],2),Tabell5[Ukedag],0))</f>
        <v>Onsdag</v>
      </c>
      <c r="I114" s="40"/>
      <c r="J114" s="5" t="str">
        <f>IF(ISNUMBER(dag_for_dag[[#This Row],[Temp]]),(0.0426*dag_for_dag[[#This Row],[Temp]]^2)+(0.4259*dag_for_dag[[#This Row],[Temp]]+1.8992),"")</f>
        <v/>
      </c>
      <c r="K114" s="50" t="str">
        <f>IF(ISNUMBER(dag_for_dag[[#This Row],[Temp]]),K113+((0.0426*dag_for_dag[[#This Row],[Temp]]^2)+(0.4259*dag_for_dag[[#This Row],[Temp]]+1.8992)),"")</f>
        <v/>
      </c>
      <c r="L114" s="50" t="str">
        <f>IF(ISNUMBER(dag_for_dag[[#This Row],[Temp]]),L113+dag_for_dag[[#This Row],[Temp]],"")</f>
        <v/>
      </c>
      <c r="M114" s="51" t="str">
        <f>IFERROR(INDEX(milepæler[Milepæler],MATCH(dag_for_dag[[#This Row],[Dato]],milepæler[Dato],0)),"")</f>
        <v/>
      </c>
      <c r="N114" s="50" t="str">
        <f>IF(ISNUMBER(dag_for_dag[[#This Row],[Temp]]),dag_for_dag[[#This Row],[Døgngrad]]-dag_for_dag[[#This Row],[Modning]],"")</f>
        <v/>
      </c>
    </row>
    <row r="115" spans="6:14" x14ac:dyDescent="0.25">
      <c r="F115" s="4">
        <f>_xlfn.ISOWEEKNUM(dag_for_dag[[#This Row],[Dato]])</f>
        <v>8</v>
      </c>
      <c r="G115" s="1">
        <f t="shared" si="1"/>
        <v>44980</v>
      </c>
      <c r="H115" s="5" t="str">
        <f>INDEX(Tabell5[Ukedagnavn],MATCH(WEEKDAY(dag_for_dag[[#This Row],[Dato]],2),Tabell5[Ukedag],0))</f>
        <v>Torsdag</v>
      </c>
      <c r="I115" s="40"/>
      <c r="J115" s="5" t="str">
        <f>IF(ISNUMBER(dag_for_dag[[#This Row],[Temp]]),(0.0426*dag_for_dag[[#This Row],[Temp]]^2)+(0.4259*dag_for_dag[[#This Row],[Temp]]+1.8992),"")</f>
        <v/>
      </c>
      <c r="K115" s="50" t="str">
        <f>IF(ISNUMBER(dag_for_dag[[#This Row],[Temp]]),K114+((0.0426*dag_for_dag[[#This Row],[Temp]]^2)+(0.4259*dag_for_dag[[#This Row],[Temp]]+1.8992)),"")</f>
        <v/>
      </c>
      <c r="L115" s="50" t="str">
        <f>IF(ISNUMBER(dag_for_dag[[#This Row],[Temp]]),L114+dag_for_dag[[#This Row],[Temp]],"")</f>
        <v/>
      </c>
      <c r="M115" s="51" t="str">
        <f>IFERROR(INDEX(milepæler[Milepæler],MATCH(dag_for_dag[[#This Row],[Dato]],milepæler[Dato],0)),"")</f>
        <v/>
      </c>
      <c r="N115" s="50" t="str">
        <f>IF(ISNUMBER(dag_for_dag[[#This Row],[Temp]]),dag_for_dag[[#This Row],[Døgngrad]]-dag_for_dag[[#This Row],[Modning]],"")</f>
        <v/>
      </c>
    </row>
    <row r="116" spans="6:14" x14ac:dyDescent="0.25">
      <c r="F116" s="4">
        <f>_xlfn.ISOWEEKNUM(dag_for_dag[[#This Row],[Dato]])</f>
        <v>8</v>
      </c>
      <c r="G116" s="1">
        <f t="shared" si="1"/>
        <v>44981</v>
      </c>
      <c r="H116" s="5" t="str">
        <f>INDEX(Tabell5[Ukedagnavn],MATCH(WEEKDAY(dag_for_dag[[#This Row],[Dato]],2),Tabell5[Ukedag],0))</f>
        <v>Fredag</v>
      </c>
      <c r="I116" s="40"/>
      <c r="J116" s="5" t="str">
        <f>IF(ISNUMBER(dag_for_dag[[#This Row],[Temp]]),(0.0426*dag_for_dag[[#This Row],[Temp]]^2)+(0.4259*dag_for_dag[[#This Row],[Temp]]+1.8992),"")</f>
        <v/>
      </c>
      <c r="K116" s="50" t="str">
        <f>IF(ISNUMBER(dag_for_dag[[#This Row],[Temp]]),K115+((0.0426*dag_for_dag[[#This Row],[Temp]]^2)+(0.4259*dag_for_dag[[#This Row],[Temp]]+1.8992)),"")</f>
        <v/>
      </c>
      <c r="L116" s="50" t="str">
        <f>IF(ISNUMBER(dag_for_dag[[#This Row],[Temp]]),L115+dag_for_dag[[#This Row],[Temp]],"")</f>
        <v/>
      </c>
      <c r="M116" s="51" t="str">
        <f>IFERROR(INDEX(milepæler[Milepæler],MATCH(dag_for_dag[[#This Row],[Dato]],milepæler[Dato],0)),"")</f>
        <v/>
      </c>
      <c r="N116" s="50" t="str">
        <f>IF(ISNUMBER(dag_for_dag[[#This Row],[Temp]]),dag_for_dag[[#This Row],[Døgngrad]]-dag_for_dag[[#This Row],[Modning]],"")</f>
        <v/>
      </c>
    </row>
    <row r="117" spans="6:14" x14ac:dyDescent="0.25">
      <c r="F117" s="4">
        <f>_xlfn.ISOWEEKNUM(dag_for_dag[[#This Row],[Dato]])</f>
        <v>8</v>
      </c>
      <c r="G117" s="1">
        <f t="shared" si="1"/>
        <v>44982</v>
      </c>
      <c r="H117" s="5" t="str">
        <f>INDEX(Tabell5[Ukedagnavn],MATCH(WEEKDAY(dag_for_dag[[#This Row],[Dato]],2),Tabell5[Ukedag],0))</f>
        <v>Lørdag</v>
      </c>
      <c r="I117" s="40"/>
      <c r="J117" s="5" t="str">
        <f>IF(ISNUMBER(dag_for_dag[[#This Row],[Temp]]),(0.0426*dag_for_dag[[#This Row],[Temp]]^2)+(0.4259*dag_for_dag[[#This Row],[Temp]]+1.8992),"")</f>
        <v/>
      </c>
      <c r="K117" s="50" t="str">
        <f>IF(ISNUMBER(dag_for_dag[[#This Row],[Temp]]),K116+((0.0426*dag_for_dag[[#This Row],[Temp]]^2)+(0.4259*dag_for_dag[[#This Row],[Temp]]+1.8992)),"")</f>
        <v/>
      </c>
      <c r="L117" s="50" t="str">
        <f>IF(ISNUMBER(dag_for_dag[[#This Row],[Temp]]),L116+dag_for_dag[[#This Row],[Temp]],"")</f>
        <v/>
      </c>
      <c r="M117" s="51" t="str">
        <f>IFERROR(INDEX(milepæler[Milepæler],MATCH(dag_for_dag[[#This Row],[Dato]],milepæler[Dato],0)),"")</f>
        <v/>
      </c>
      <c r="N117" s="50" t="str">
        <f>IF(ISNUMBER(dag_for_dag[[#This Row],[Temp]]),dag_for_dag[[#This Row],[Døgngrad]]-dag_for_dag[[#This Row],[Modning]],"")</f>
        <v/>
      </c>
    </row>
    <row r="118" spans="6:14" x14ac:dyDescent="0.25">
      <c r="F118" s="4">
        <f>_xlfn.ISOWEEKNUM(dag_for_dag[[#This Row],[Dato]])</f>
        <v>8</v>
      </c>
      <c r="G118" s="1">
        <f t="shared" si="1"/>
        <v>44983</v>
      </c>
      <c r="H118" s="5" t="str">
        <f>INDEX(Tabell5[Ukedagnavn],MATCH(WEEKDAY(dag_for_dag[[#This Row],[Dato]],2),Tabell5[Ukedag],0))</f>
        <v>Søndag</v>
      </c>
      <c r="I118" s="40"/>
      <c r="J118" s="5" t="str">
        <f>IF(ISNUMBER(dag_for_dag[[#This Row],[Temp]]),(0.0426*dag_for_dag[[#This Row],[Temp]]^2)+(0.4259*dag_for_dag[[#This Row],[Temp]]+1.8992),"")</f>
        <v/>
      </c>
      <c r="K118" s="50" t="str">
        <f>IF(ISNUMBER(dag_for_dag[[#This Row],[Temp]]),K117+((0.0426*dag_for_dag[[#This Row],[Temp]]^2)+(0.4259*dag_for_dag[[#This Row],[Temp]]+1.8992)),"")</f>
        <v/>
      </c>
      <c r="L118" s="50" t="str">
        <f>IF(ISNUMBER(dag_for_dag[[#This Row],[Temp]]),L117+dag_for_dag[[#This Row],[Temp]],"")</f>
        <v/>
      </c>
      <c r="M118" s="51" t="str">
        <f>IFERROR(INDEX(milepæler[Milepæler],MATCH(dag_for_dag[[#This Row],[Dato]],milepæler[Dato],0)),"")</f>
        <v/>
      </c>
      <c r="N118" s="50" t="str">
        <f>IF(ISNUMBER(dag_for_dag[[#This Row],[Temp]]),dag_for_dag[[#This Row],[Døgngrad]]-dag_for_dag[[#This Row],[Modning]],"")</f>
        <v/>
      </c>
    </row>
    <row r="119" spans="6:14" x14ac:dyDescent="0.25">
      <c r="F119" s="4">
        <f>_xlfn.ISOWEEKNUM(dag_for_dag[[#This Row],[Dato]])</f>
        <v>9</v>
      </c>
      <c r="G119" s="1">
        <f t="shared" si="1"/>
        <v>44984</v>
      </c>
      <c r="H119" s="5" t="str">
        <f>INDEX(Tabell5[Ukedagnavn],MATCH(WEEKDAY(dag_for_dag[[#This Row],[Dato]],2),Tabell5[Ukedag],0))</f>
        <v>Mandag</v>
      </c>
      <c r="I119" s="40"/>
      <c r="J119" s="5" t="str">
        <f>IF(ISNUMBER(dag_for_dag[[#This Row],[Temp]]),(0.0426*dag_for_dag[[#This Row],[Temp]]^2)+(0.4259*dag_for_dag[[#This Row],[Temp]]+1.8992),"")</f>
        <v/>
      </c>
      <c r="K119" s="50" t="str">
        <f>IF(ISNUMBER(dag_for_dag[[#This Row],[Temp]]),K118+((0.0426*dag_for_dag[[#This Row],[Temp]]^2)+(0.4259*dag_for_dag[[#This Row],[Temp]]+1.8992)),"")</f>
        <v/>
      </c>
      <c r="L119" s="50" t="str">
        <f>IF(ISNUMBER(dag_for_dag[[#This Row],[Temp]]),L118+dag_for_dag[[#This Row],[Temp]],"")</f>
        <v/>
      </c>
      <c r="M119" s="51" t="str">
        <f>IFERROR(INDEX(milepæler[Milepæler],MATCH(dag_for_dag[[#This Row],[Dato]],milepæler[Dato],0)),"")</f>
        <v/>
      </c>
      <c r="N119" s="50" t="str">
        <f>IF(ISNUMBER(dag_for_dag[[#This Row],[Temp]]),dag_for_dag[[#This Row],[Døgngrad]]-dag_for_dag[[#This Row],[Modning]],"")</f>
        <v/>
      </c>
    </row>
    <row r="120" spans="6:14" x14ac:dyDescent="0.25">
      <c r="F120" s="4">
        <f>_xlfn.ISOWEEKNUM(dag_for_dag[[#This Row],[Dato]])</f>
        <v>9</v>
      </c>
      <c r="G120" s="1">
        <f t="shared" si="1"/>
        <v>44985</v>
      </c>
      <c r="H120" s="5" t="str">
        <f>INDEX(Tabell5[Ukedagnavn],MATCH(WEEKDAY(dag_for_dag[[#This Row],[Dato]],2),Tabell5[Ukedag],0))</f>
        <v>Tirsdag</v>
      </c>
      <c r="I120" s="40"/>
      <c r="J120" s="5" t="str">
        <f>IF(ISNUMBER(dag_for_dag[[#This Row],[Temp]]),(0.0426*dag_for_dag[[#This Row],[Temp]]^2)+(0.4259*dag_for_dag[[#This Row],[Temp]]+1.8992),"")</f>
        <v/>
      </c>
      <c r="K120" s="50" t="str">
        <f>IF(ISNUMBER(dag_for_dag[[#This Row],[Temp]]),K119+((0.0426*dag_for_dag[[#This Row],[Temp]]^2)+(0.4259*dag_for_dag[[#This Row],[Temp]]+1.8992)),"")</f>
        <v/>
      </c>
      <c r="L120" s="50" t="str">
        <f>IF(ISNUMBER(dag_for_dag[[#This Row],[Temp]]),L119+dag_for_dag[[#This Row],[Temp]],"")</f>
        <v/>
      </c>
      <c r="M120" s="51" t="str">
        <f>IFERROR(INDEX(milepæler[Milepæler],MATCH(dag_for_dag[[#This Row],[Dato]],milepæler[Dato],0)),"")</f>
        <v/>
      </c>
      <c r="N120" s="50" t="str">
        <f>IF(ISNUMBER(dag_for_dag[[#This Row],[Temp]]),dag_for_dag[[#This Row],[Døgngrad]]-dag_for_dag[[#This Row],[Modning]],"")</f>
        <v/>
      </c>
    </row>
    <row r="121" spans="6:14" x14ac:dyDescent="0.25">
      <c r="F121" s="4">
        <f>_xlfn.ISOWEEKNUM(dag_for_dag[[#This Row],[Dato]])</f>
        <v>9</v>
      </c>
      <c r="G121" s="1">
        <f t="shared" si="1"/>
        <v>44986</v>
      </c>
      <c r="H121" s="5" t="str">
        <f>INDEX(Tabell5[Ukedagnavn],MATCH(WEEKDAY(dag_for_dag[[#This Row],[Dato]],2),Tabell5[Ukedag],0))</f>
        <v>Onsdag</v>
      </c>
      <c r="I121" s="40"/>
      <c r="J121" s="5" t="str">
        <f>IF(ISNUMBER(dag_for_dag[[#This Row],[Temp]]),(0.0426*dag_for_dag[[#This Row],[Temp]]^2)+(0.4259*dag_for_dag[[#This Row],[Temp]]+1.8992),"")</f>
        <v/>
      </c>
      <c r="K121" s="50" t="str">
        <f>IF(ISNUMBER(dag_for_dag[[#This Row],[Temp]]),K120+((0.0426*dag_for_dag[[#This Row],[Temp]]^2)+(0.4259*dag_for_dag[[#This Row],[Temp]]+1.8992)),"")</f>
        <v/>
      </c>
      <c r="L121" s="50" t="str">
        <f>IF(ISNUMBER(dag_for_dag[[#This Row],[Temp]]),L120+dag_for_dag[[#This Row],[Temp]],"")</f>
        <v/>
      </c>
      <c r="M121" s="51" t="str">
        <f>IFERROR(INDEX(milepæler[Milepæler],MATCH(dag_for_dag[[#This Row],[Dato]],milepæler[Dato],0)),"")</f>
        <v/>
      </c>
      <c r="N121" s="50" t="str">
        <f>IF(ISNUMBER(dag_for_dag[[#This Row],[Temp]]),dag_for_dag[[#This Row],[Døgngrad]]-dag_for_dag[[#This Row],[Modning]],"")</f>
        <v/>
      </c>
    </row>
    <row r="122" spans="6:14" x14ac:dyDescent="0.25">
      <c r="F122" s="4">
        <f>_xlfn.ISOWEEKNUM(dag_for_dag[[#This Row],[Dato]])</f>
        <v>9</v>
      </c>
      <c r="G122" s="1">
        <f t="shared" si="1"/>
        <v>44987</v>
      </c>
      <c r="H122" s="5" t="str">
        <f>INDEX(Tabell5[Ukedagnavn],MATCH(WEEKDAY(dag_for_dag[[#This Row],[Dato]],2),Tabell5[Ukedag],0))</f>
        <v>Torsdag</v>
      </c>
      <c r="I122" s="40"/>
      <c r="J122" s="5" t="str">
        <f>IF(ISNUMBER(dag_for_dag[[#This Row],[Temp]]),(0.0426*dag_for_dag[[#This Row],[Temp]]^2)+(0.4259*dag_for_dag[[#This Row],[Temp]]+1.8992),"")</f>
        <v/>
      </c>
      <c r="K122" s="50" t="str">
        <f>IF(ISNUMBER(dag_for_dag[[#This Row],[Temp]]),K121+((0.0426*dag_for_dag[[#This Row],[Temp]]^2)+(0.4259*dag_for_dag[[#This Row],[Temp]]+1.8992)),"")</f>
        <v/>
      </c>
      <c r="L122" s="50" t="str">
        <f>IF(ISNUMBER(dag_for_dag[[#This Row],[Temp]]),L121+dag_for_dag[[#This Row],[Temp]],"")</f>
        <v/>
      </c>
      <c r="M122" s="51" t="str">
        <f>IFERROR(INDEX(milepæler[Milepæler],MATCH(dag_for_dag[[#This Row],[Dato]],milepæler[Dato],0)),"")</f>
        <v/>
      </c>
      <c r="N122" s="50" t="str">
        <f>IF(ISNUMBER(dag_for_dag[[#This Row],[Temp]]),dag_for_dag[[#This Row],[Døgngrad]]-dag_for_dag[[#This Row],[Modning]],"")</f>
        <v/>
      </c>
    </row>
    <row r="123" spans="6:14" x14ac:dyDescent="0.25">
      <c r="F123" s="4">
        <f>_xlfn.ISOWEEKNUM(dag_for_dag[[#This Row],[Dato]])</f>
        <v>9</v>
      </c>
      <c r="G123" s="1">
        <f t="shared" si="1"/>
        <v>44988</v>
      </c>
      <c r="H123" s="5" t="str">
        <f>INDEX(Tabell5[Ukedagnavn],MATCH(WEEKDAY(dag_for_dag[[#This Row],[Dato]],2),Tabell5[Ukedag],0))</f>
        <v>Fredag</v>
      </c>
      <c r="I123" s="40"/>
      <c r="J123" s="5" t="str">
        <f>IF(ISNUMBER(dag_for_dag[[#This Row],[Temp]]),(0.0426*dag_for_dag[[#This Row],[Temp]]^2)+(0.4259*dag_for_dag[[#This Row],[Temp]]+1.8992),"")</f>
        <v/>
      </c>
      <c r="K123" s="50" t="str">
        <f>IF(ISNUMBER(dag_for_dag[[#This Row],[Temp]]),K122+((0.0426*dag_for_dag[[#This Row],[Temp]]^2)+(0.4259*dag_for_dag[[#This Row],[Temp]]+1.8992)),"")</f>
        <v/>
      </c>
      <c r="L123" s="50" t="str">
        <f>IF(ISNUMBER(dag_for_dag[[#This Row],[Temp]]),L122+dag_for_dag[[#This Row],[Temp]],"")</f>
        <v/>
      </c>
      <c r="M123" s="51" t="str">
        <f>IFERROR(INDEX(milepæler[Milepæler],MATCH(dag_for_dag[[#This Row],[Dato]],milepæler[Dato],0)),"")</f>
        <v/>
      </c>
      <c r="N123" s="50" t="str">
        <f>IF(ISNUMBER(dag_for_dag[[#This Row],[Temp]]),dag_for_dag[[#This Row],[Døgngrad]]-dag_for_dag[[#This Row],[Modning]],"")</f>
        <v/>
      </c>
    </row>
    <row r="124" spans="6:14" x14ac:dyDescent="0.25">
      <c r="F124" s="4">
        <f>_xlfn.ISOWEEKNUM(dag_for_dag[[#This Row],[Dato]])</f>
        <v>9</v>
      </c>
      <c r="G124" s="1">
        <f t="shared" si="1"/>
        <v>44989</v>
      </c>
      <c r="H124" s="5" t="str">
        <f>INDEX(Tabell5[Ukedagnavn],MATCH(WEEKDAY(dag_for_dag[[#This Row],[Dato]],2),Tabell5[Ukedag],0))</f>
        <v>Lørdag</v>
      </c>
      <c r="I124" s="40"/>
      <c r="J124" s="5" t="str">
        <f>IF(ISNUMBER(dag_for_dag[[#This Row],[Temp]]),(0.0426*dag_for_dag[[#This Row],[Temp]]^2)+(0.4259*dag_for_dag[[#This Row],[Temp]]+1.8992),"")</f>
        <v/>
      </c>
      <c r="K124" s="50" t="str">
        <f>IF(ISNUMBER(dag_for_dag[[#This Row],[Temp]]),K123+((0.0426*dag_for_dag[[#This Row],[Temp]]^2)+(0.4259*dag_for_dag[[#This Row],[Temp]]+1.8992)),"")</f>
        <v/>
      </c>
      <c r="L124" s="50" t="str">
        <f>IF(ISNUMBER(dag_for_dag[[#This Row],[Temp]]),L123+dag_for_dag[[#This Row],[Temp]],"")</f>
        <v/>
      </c>
      <c r="M124" s="51" t="str">
        <f>IFERROR(INDEX(milepæler[Milepæler],MATCH(dag_for_dag[[#This Row],[Dato]],milepæler[Dato],0)),"")</f>
        <v/>
      </c>
      <c r="N124" s="50" t="str">
        <f>IF(ISNUMBER(dag_for_dag[[#This Row],[Temp]]),dag_for_dag[[#This Row],[Døgngrad]]-dag_for_dag[[#This Row],[Modning]],"")</f>
        <v/>
      </c>
    </row>
    <row r="125" spans="6:14" x14ac:dyDescent="0.25">
      <c r="F125" s="4">
        <f>_xlfn.ISOWEEKNUM(dag_for_dag[[#This Row],[Dato]])</f>
        <v>9</v>
      </c>
      <c r="G125" s="1">
        <f t="shared" si="1"/>
        <v>44990</v>
      </c>
      <c r="H125" s="5" t="str">
        <f>INDEX(Tabell5[Ukedagnavn],MATCH(WEEKDAY(dag_for_dag[[#This Row],[Dato]],2),Tabell5[Ukedag],0))</f>
        <v>Søndag</v>
      </c>
      <c r="I125" s="40"/>
      <c r="J125" s="5" t="str">
        <f>IF(ISNUMBER(dag_for_dag[[#This Row],[Temp]]),(0.0426*dag_for_dag[[#This Row],[Temp]]^2)+(0.4259*dag_for_dag[[#This Row],[Temp]]+1.8992),"")</f>
        <v/>
      </c>
      <c r="K125" s="50" t="str">
        <f>IF(ISNUMBER(dag_for_dag[[#This Row],[Temp]]),K124+((0.0426*dag_for_dag[[#This Row],[Temp]]^2)+(0.4259*dag_for_dag[[#This Row],[Temp]]+1.8992)),"")</f>
        <v/>
      </c>
      <c r="L125" s="50" t="str">
        <f>IF(ISNUMBER(dag_for_dag[[#This Row],[Temp]]),L124+dag_for_dag[[#This Row],[Temp]],"")</f>
        <v/>
      </c>
      <c r="M125" s="51" t="str">
        <f>IFERROR(INDEX(milepæler[Milepæler],MATCH(dag_for_dag[[#This Row],[Dato]],milepæler[Dato],0)),"")</f>
        <v/>
      </c>
      <c r="N125" s="50" t="str">
        <f>IF(ISNUMBER(dag_for_dag[[#This Row],[Temp]]),dag_for_dag[[#This Row],[Døgngrad]]-dag_for_dag[[#This Row],[Modning]],"")</f>
        <v/>
      </c>
    </row>
    <row r="126" spans="6:14" x14ac:dyDescent="0.25">
      <c r="F126" s="4">
        <f>_xlfn.ISOWEEKNUM(dag_for_dag[[#This Row],[Dato]])</f>
        <v>10</v>
      </c>
      <c r="G126" s="1">
        <f t="shared" si="1"/>
        <v>44991</v>
      </c>
      <c r="H126" s="5" t="str">
        <f>INDEX(Tabell5[Ukedagnavn],MATCH(WEEKDAY(dag_for_dag[[#This Row],[Dato]],2),Tabell5[Ukedag],0))</f>
        <v>Mandag</v>
      </c>
      <c r="I126" s="40"/>
      <c r="J126" s="5" t="str">
        <f>IF(ISNUMBER(dag_for_dag[[#This Row],[Temp]]),(0.0426*dag_for_dag[[#This Row],[Temp]]^2)+(0.4259*dag_for_dag[[#This Row],[Temp]]+1.8992),"")</f>
        <v/>
      </c>
      <c r="K126" s="50" t="str">
        <f>IF(ISNUMBER(dag_for_dag[[#This Row],[Temp]]),K125+((0.0426*dag_for_dag[[#This Row],[Temp]]^2)+(0.4259*dag_for_dag[[#This Row],[Temp]]+1.8992)),"")</f>
        <v/>
      </c>
      <c r="L126" s="50" t="str">
        <f>IF(ISNUMBER(dag_for_dag[[#This Row],[Temp]]),L125+dag_for_dag[[#This Row],[Temp]],"")</f>
        <v/>
      </c>
      <c r="M126" s="51" t="str">
        <f>IFERROR(INDEX(milepæler[Milepæler],MATCH(dag_for_dag[[#This Row],[Dato]],milepæler[Dato],0)),"")</f>
        <v/>
      </c>
      <c r="N126" s="50" t="str">
        <f>IF(ISNUMBER(dag_for_dag[[#This Row],[Temp]]),dag_for_dag[[#This Row],[Døgngrad]]-dag_for_dag[[#This Row],[Modning]],"")</f>
        <v/>
      </c>
    </row>
    <row r="127" spans="6:14" x14ac:dyDescent="0.25">
      <c r="F127" s="4">
        <f>_xlfn.ISOWEEKNUM(dag_for_dag[[#This Row],[Dato]])</f>
        <v>10</v>
      </c>
      <c r="G127" s="1">
        <f t="shared" si="1"/>
        <v>44992</v>
      </c>
      <c r="H127" s="5" t="str">
        <f>INDEX(Tabell5[Ukedagnavn],MATCH(WEEKDAY(dag_for_dag[[#This Row],[Dato]],2),Tabell5[Ukedag],0))</f>
        <v>Tirsdag</v>
      </c>
      <c r="I127" s="40"/>
      <c r="J127" s="5" t="str">
        <f>IF(ISNUMBER(dag_for_dag[[#This Row],[Temp]]),(0.0426*dag_for_dag[[#This Row],[Temp]]^2)+(0.4259*dag_for_dag[[#This Row],[Temp]]+1.8992),"")</f>
        <v/>
      </c>
      <c r="K127" s="50" t="str">
        <f>IF(ISNUMBER(dag_for_dag[[#This Row],[Temp]]),K126+((0.0426*dag_for_dag[[#This Row],[Temp]]^2)+(0.4259*dag_for_dag[[#This Row],[Temp]]+1.8992)),"")</f>
        <v/>
      </c>
      <c r="L127" s="50" t="str">
        <f>IF(ISNUMBER(dag_for_dag[[#This Row],[Temp]]),L126+dag_for_dag[[#This Row],[Temp]],"")</f>
        <v/>
      </c>
      <c r="M127" s="51" t="str">
        <f>IFERROR(INDEX(milepæler[Milepæler],MATCH(dag_for_dag[[#This Row],[Dato]],milepæler[Dato],0)),"")</f>
        <v/>
      </c>
      <c r="N127" s="50" t="str">
        <f>IF(ISNUMBER(dag_for_dag[[#This Row],[Temp]]),dag_for_dag[[#This Row],[Døgngrad]]-dag_for_dag[[#This Row],[Modning]],"")</f>
        <v/>
      </c>
    </row>
    <row r="128" spans="6:14" x14ac:dyDescent="0.25">
      <c r="F128" s="4">
        <f>_xlfn.ISOWEEKNUM(dag_for_dag[[#This Row],[Dato]])</f>
        <v>10</v>
      </c>
      <c r="G128" s="1">
        <f t="shared" si="1"/>
        <v>44993</v>
      </c>
      <c r="H128" s="5" t="str">
        <f>INDEX(Tabell5[Ukedagnavn],MATCH(WEEKDAY(dag_for_dag[[#This Row],[Dato]],2),Tabell5[Ukedag],0))</f>
        <v>Onsdag</v>
      </c>
      <c r="I128" s="40"/>
      <c r="J128" s="5" t="str">
        <f>IF(ISNUMBER(dag_for_dag[[#This Row],[Temp]]),(0.0426*dag_for_dag[[#This Row],[Temp]]^2)+(0.4259*dag_for_dag[[#This Row],[Temp]]+1.8992),"")</f>
        <v/>
      </c>
      <c r="K128" s="50" t="str">
        <f>IF(ISNUMBER(dag_for_dag[[#This Row],[Temp]]),K127+((0.0426*dag_for_dag[[#This Row],[Temp]]^2)+(0.4259*dag_for_dag[[#This Row],[Temp]]+1.8992)),"")</f>
        <v/>
      </c>
      <c r="L128" s="50" t="str">
        <f>IF(ISNUMBER(dag_for_dag[[#This Row],[Temp]]),L127+dag_for_dag[[#This Row],[Temp]],"")</f>
        <v/>
      </c>
      <c r="M128" s="51" t="str">
        <f>IFERROR(INDEX(milepæler[Milepæler],MATCH(dag_for_dag[[#This Row],[Dato]],milepæler[Dato],0)),"")</f>
        <v/>
      </c>
      <c r="N128" s="50" t="str">
        <f>IF(ISNUMBER(dag_for_dag[[#This Row],[Temp]]),dag_for_dag[[#This Row],[Døgngrad]]-dag_for_dag[[#This Row],[Modning]],"")</f>
        <v/>
      </c>
    </row>
    <row r="129" spans="6:14" x14ac:dyDescent="0.25">
      <c r="F129" s="4">
        <f>_xlfn.ISOWEEKNUM(dag_for_dag[[#This Row],[Dato]])</f>
        <v>10</v>
      </c>
      <c r="G129" s="1">
        <f t="shared" si="1"/>
        <v>44994</v>
      </c>
      <c r="H129" s="5" t="str">
        <f>INDEX(Tabell5[Ukedagnavn],MATCH(WEEKDAY(dag_for_dag[[#This Row],[Dato]],2),Tabell5[Ukedag],0))</f>
        <v>Torsdag</v>
      </c>
      <c r="I129" s="40"/>
      <c r="J129" s="5" t="str">
        <f>IF(ISNUMBER(dag_for_dag[[#This Row],[Temp]]),(0.0426*dag_for_dag[[#This Row],[Temp]]^2)+(0.4259*dag_for_dag[[#This Row],[Temp]]+1.8992),"")</f>
        <v/>
      </c>
      <c r="K129" s="50" t="str">
        <f>IF(ISNUMBER(dag_for_dag[[#This Row],[Temp]]),K128+((0.0426*dag_for_dag[[#This Row],[Temp]]^2)+(0.4259*dag_for_dag[[#This Row],[Temp]]+1.8992)),"")</f>
        <v/>
      </c>
      <c r="L129" s="50" t="str">
        <f>IF(ISNUMBER(dag_for_dag[[#This Row],[Temp]]),L128+dag_for_dag[[#This Row],[Temp]],"")</f>
        <v/>
      </c>
      <c r="M129" s="51" t="str">
        <f>IFERROR(INDEX(milepæler[Milepæler],MATCH(dag_for_dag[[#This Row],[Dato]],milepæler[Dato],0)),"")</f>
        <v/>
      </c>
      <c r="N129" s="50" t="str">
        <f>IF(ISNUMBER(dag_for_dag[[#This Row],[Temp]]),dag_for_dag[[#This Row],[Døgngrad]]-dag_for_dag[[#This Row],[Modning]],"")</f>
        <v/>
      </c>
    </row>
    <row r="130" spans="6:14" x14ac:dyDescent="0.25">
      <c r="F130" s="4">
        <f>_xlfn.ISOWEEKNUM(dag_for_dag[[#This Row],[Dato]])</f>
        <v>10</v>
      </c>
      <c r="G130" s="1">
        <f t="shared" si="1"/>
        <v>44995</v>
      </c>
      <c r="H130" s="5" t="str">
        <f>INDEX(Tabell5[Ukedagnavn],MATCH(WEEKDAY(dag_for_dag[[#This Row],[Dato]],2),Tabell5[Ukedag],0))</f>
        <v>Fredag</v>
      </c>
      <c r="I130" s="40"/>
      <c r="J130" s="5" t="str">
        <f>IF(ISNUMBER(dag_for_dag[[#This Row],[Temp]]),(0.0426*dag_for_dag[[#This Row],[Temp]]^2)+(0.4259*dag_for_dag[[#This Row],[Temp]]+1.8992),"")</f>
        <v/>
      </c>
      <c r="K130" s="50" t="str">
        <f>IF(ISNUMBER(dag_for_dag[[#This Row],[Temp]]),K129+((0.0426*dag_for_dag[[#This Row],[Temp]]^2)+(0.4259*dag_for_dag[[#This Row],[Temp]]+1.8992)),"")</f>
        <v/>
      </c>
      <c r="L130" s="50" t="str">
        <f>IF(ISNUMBER(dag_for_dag[[#This Row],[Temp]]),L129+dag_for_dag[[#This Row],[Temp]],"")</f>
        <v/>
      </c>
      <c r="M130" s="51" t="str">
        <f>IFERROR(INDEX(milepæler[Milepæler],MATCH(dag_for_dag[[#This Row],[Dato]],milepæler[Dato],0)),"")</f>
        <v/>
      </c>
      <c r="N130" s="50" t="str">
        <f>IF(ISNUMBER(dag_for_dag[[#This Row],[Temp]]),dag_for_dag[[#This Row],[Døgngrad]]-dag_for_dag[[#This Row],[Modning]],"")</f>
        <v/>
      </c>
    </row>
    <row r="131" spans="6:14" x14ac:dyDescent="0.25">
      <c r="F131" s="4">
        <f>_xlfn.ISOWEEKNUM(dag_for_dag[[#This Row],[Dato]])</f>
        <v>10</v>
      </c>
      <c r="G131" s="1">
        <f t="shared" si="1"/>
        <v>44996</v>
      </c>
      <c r="H131" s="5" t="str">
        <f>INDEX(Tabell5[Ukedagnavn],MATCH(WEEKDAY(dag_for_dag[[#This Row],[Dato]],2),Tabell5[Ukedag],0))</f>
        <v>Lørdag</v>
      </c>
      <c r="I131" s="40"/>
      <c r="J131" s="5" t="str">
        <f>IF(ISNUMBER(dag_for_dag[[#This Row],[Temp]]),(0.0426*dag_for_dag[[#This Row],[Temp]]^2)+(0.4259*dag_for_dag[[#This Row],[Temp]]+1.8992),"")</f>
        <v/>
      </c>
      <c r="K131" s="50" t="str">
        <f>IF(ISNUMBER(dag_for_dag[[#This Row],[Temp]]),K130+((0.0426*dag_for_dag[[#This Row],[Temp]]^2)+(0.4259*dag_for_dag[[#This Row],[Temp]]+1.8992)),"")</f>
        <v/>
      </c>
      <c r="L131" s="50" t="str">
        <f>IF(ISNUMBER(dag_for_dag[[#This Row],[Temp]]),L130+dag_for_dag[[#This Row],[Temp]],"")</f>
        <v/>
      </c>
      <c r="M131" s="51" t="str">
        <f>IFERROR(INDEX(milepæler[Milepæler],MATCH(dag_for_dag[[#This Row],[Dato]],milepæler[Dato],0)),"")</f>
        <v/>
      </c>
      <c r="N131" s="50" t="str">
        <f>IF(ISNUMBER(dag_for_dag[[#This Row],[Temp]]),dag_for_dag[[#This Row],[Døgngrad]]-dag_for_dag[[#This Row],[Modning]],"")</f>
        <v/>
      </c>
    </row>
    <row r="132" spans="6:14" x14ac:dyDescent="0.25">
      <c r="F132" s="4">
        <f>_xlfn.ISOWEEKNUM(dag_for_dag[[#This Row],[Dato]])</f>
        <v>10</v>
      </c>
      <c r="G132" s="1">
        <f t="shared" ref="G132:G172" si="2">G131+1</f>
        <v>44997</v>
      </c>
      <c r="H132" s="5" t="str">
        <f>INDEX(Tabell5[Ukedagnavn],MATCH(WEEKDAY(dag_for_dag[[#This Row],[Dato]],2),Tabell5[Ukedag],0))</f>
        <v>Søndag</v>
      </c>
      <c r="I132" s="40"/>
      <c r="J132" s="5" t="str">
        <f>IF(ISNUMBER(dag_for_dag[[#This Row],[Temp]]),(0.0426*dag_for_dag[[#This Row],[Temp]]^2)+(0.4259*dag_for_dag[[#This Row],[Temp]]+1.8992),"")</f>
        <v/>
      </c>
      <c r="K132" s="50" t="str">
        <f>IF(ISNUMBER(dag_for_dag[[#This Row],[Temp]]),K131+((0.0426*dag_for_dag[[#This Row],[Temp]]^2)+(0.4259*dag_for_dag[[#This Row],[Temp]]+1.8992)),"")</f>
        <v/>
      </c>
      <c r="L132" s="50" t="str">
        <f>IF(ISNUMBER(dag_for_dag[[#This Row],[Temp]]),L131+dag_for_dag[[#This Row],[Temp]],"")</f>
        <v/>
      </c>
      <c r="M132" s="51" t="str">
        <f>IFERROR(INDEX(milepæler[Milepæler],MATCH(dag_for_dag[[#This Row],[Dato]],milepæler[Dato],0)),"")</f>
        <v/>
      </c>
      <c r="N132" s="50" t="str">
        <f>IF(ISNUMBER(dag_for_dag[[#This Row],[Temp]]),dag_for_dag[[#This Row],[Døgngrad]]-dag_for_dag[[#This Row],[Modning]],"")</f>
        <v/>
      </c>
    </row>
    <row r="133" spans="6:14" x14ac:dyDescent="0.25">
      <c r="F133" s="4">
        <f>_xlfn.ISOWEEKNUM(dag_for_dag[[#This Row],[Dato]])</f>
        <v>11</v>
      </c>
      <c r="G133" s="1">
        <f t="shared" si="2"/>
        <v>44998</v>
      </c>
      <c r="H133" s="5" t="str">
        <f>INDEX(Tabell5[Ukedagnavn],MATCH(WEEKDAY(dag_for_dag[[#This Row],[Dato]],2),Tabell5[Ukedag],0))</f>
        <v>Mandag</v>
      </c>
      <c r="I133" s="40"/>
      <c r="J133" s="5" t="str">
        <f>IF(ISNUMBER(dag_for_dag[[#This Row],[Temp]]),(0.0426*dag_for_dag[[#This Row],[Temp]]^2)+(0.4259*dag_for_dag[[#This Row],[Temp]]+1.8992),"")</f>
        <v/>
      </c>
      <c r="K133" s="50" t="str">
        <f>IF(ISNUMBER(dag_for_dag[[#This Row],[Temp]]),K132+((0.0426*dag_for_dag[[#This Row],[Temp]]^2)+(0.4259*dag_for_dag[[#This Row],[Temp]]+1.8992)),"")</f>
        <v/>
      </c>
      <c r="L133" s="50" t="str">
        <f>IF(ISNUMBER(dag_for_dag[[#This Row],[Temp]]),L132+dag_for_dag[[#This Row],[Temp]],"")</f>
        <v/>
      </c>
      <c r="M133" s="51" t="str">
        <f>IFERROR(INDEX(milepæler[Milepæler],MATCH(dag_for_dag[[#This Row],[Dato]],milepæler[Dato],0)),"")</f>
        <v/>
      </c>
      <c r="N133" s="50" t="str">
        <f>IF(ISNUMBER(dag_for_dag[[#This Row],[Temp]]),dag_for_dag[[#This Row],[Døgngrad]]-dag_for_dag[[#This Row],[Modning]],"")</f>
        <v/>
      </c>
    </row>
    <row r="134" spans="6:14" x14ac:dyDescent="0.25">
      <c r="F134" s="4">
        <f>_xlfn.ISOWEEKNUM(dag_for_dag[[#This Row],[Dato]])</f>
        <v>11</v>
      </c>
      <c r="G134" s="1">
        <f t="shared" si="2"/>
        <v>44999</v>
      </c>
      <c r="H134" s="5" t="str">
        <f>INDEX(Tabell5[Ukedagnavn],MATCH(WEEKDAY(dag_for_dag[[#This Row],[Dato]],2),Tabell5[Ukedag],0))</f>
        <v>Tirsdag</v>
      </c>
      <c r="I134" s="40"/>
      <c r="J134" s="5" t="str">
        <f>IF(ISNUMBER(dag_for_dag[[#This Row],[Temp]]),(0.0426*dag_for_dag[[#This Row],[Temp]]^2)+(0.4259*dag_for_dag[[#This Row],[Temp]]+1.8992),"")</f>
        <v/>
      </c>
      <c r="K134" s="50" t="str">
        <f>IF(ISNUMBER(dag_for_dag[[#This Row],[Temp]]),K133+((0.0426*dag_for_dag[[#This Row],[Temp]]^2)+(0.4259*dag_for_dag[[#This Row],[Temp]]+1.8992)),"")</f>
        <v/>
      </c>
      <c r="L134" s="50" t="str">
        <f>IF(ISNUMBER(dag_for_dag[[#This Row],[Temp]]),L133+dag_for_dag[[#This Row],[Temp]],"")</f>
        <v/>
      </c>
      <c r="M134" s="51" t="str">
        <f>IFERROR(INDEX(milepæler[Milepæler],MATCH(dag_for_dag[[#This Row],[Dato]],milepæler[Dato],0)),"")</f>
        <v/>
      </c>
      <c r="N134" s="50" t="str">
        <f>IF(ISNUMBER(dag_for_dag[[#This Row],[Temp]]),dag_for_dag[[#This Row],[Døgngrad]]-dag_for_dag[[#This Row],[Modning]],"")</f>
        <v/>
      </c>
    </row>
    <row r="135" spans="6:14" x14ac:dyDescent="0.25">
      <c r="F135" s="4">
        <f>_xlfn.ISOWEEKNUM(dag_for_dag[[#This Row],[Dato]])</f>
        <v>11</v>
      </c>
      <c r="G135" s="1">
        <f t="shared" si="2"/>
        <v>45000</v>
      </c>
      <c r="H135" s="5" t="str">
        <f>INDEX(Tabell5[Ukedagnavn],MATCH(WEEKDAY(dag_for_dag[[#This Row],[Dato]],2),Tabell5[Ukedag],0))</f>
        <v>Onsdag</v>
      </c>
      <c r="I135" s="40"/>
      <c r="J135" s="5" t="str">
        <f>IF(ISNUMBER(dag_for_dag[[#This Row],[Temp]]),(0.0426*dag_for_dag[[#This Row],[Temp]]^2)+(0.4259*dag_for_dag[[#This Row],[Temp]]+1.8992),"")</f>
        <v/>
      </c>
      <c r="K135" s="50" t="str">
        <f>IF(ISNUMBER(dag_for_dag[[#This Row],[Temp]]),K134+((0.0426*dag_for_dag[[#This Row],[Temp]]^2)+(0.4259*dag_for_dag[[#This Row],[Temp]]+1.8992)),"")</f>
        <v/>
      </c>
      <c r="L135" s="50" t="str">
        <f>IF(ISNUMBER(dag_for_dag[[#This Row],[Temp]]),L134+dag_for_dag[[#This Row],[Temp]],"")</f>
        <v/>
      </c>
      <c r="M135" s="51" t="str">
        <f>IFERROR(INDEX(milepæler[Milepæler],MATCH(dag_for_dag[[#This Row],[Dato]],milepæler[Dato],0)),"")</f>
        <v/>
      </c>
      <c r="N135" s="50" t="str">
        <f>IF(ISNUMBER(dag_for_dag[[#This Row],[Temp]]),dag_for_dag[[#This Row],[Døgngrad]]-dag_for_dag[[#This Row],[Modning]],"")</f>
        <v/>
      </c>
    </row>
    <row r="136" spans="6:14" x14ac:dyDescent="0.25">
      <c r="F136" s="4">
        <f>_xlfn.ISOWEEKNUM(dag_for_dag[[#This Row],[Dato]])</f>
        <v>11</v>
      </c>
      <c r="G136" s="1">
        <f t="shared" si="2"/>
        <v>45001</v>
      </c>
      <c r="H136" s="5" t="str">
        <f>INDEX(Tabell5[Ukedagnavn],MATCH(WEEKDAY(dag_for_dag[[#This Row],[Dato]],2),Tabell5[Ukedag],0))</f>
        <v>Torsdag</v>
      </c>
      <c r="I136" s="40"/>
      <c r="J136" s="5" t="str">
        <f>IF(ISNUMBER(dag_for_dag[[#This Row],[Temp]]),(0.0426*dag_for_dag[[#This Row],[Temp]]^2)+(0.4259*dag_for_dag[[#This Row],[Temp]]+1.8992),"")</f>
        <v/>
      </c>
      <c r="K136" s="50" t="str">
        <f>IF(ISNUMBER(dag_for_dag[[#This Row],[Temp]]),K135+((0.0426*dag_for_dag[[#This Row],[Temp]]^2)+(0.4259*dag_for_dag[[#This Row],[Temp]]+1.8992)),"")</f>
        <v/>
      </c>
      <c r="L136" s="50" t="str">
        <f>IF(ISNUMBER(dag_for_dag[[#This Row],[Temp]]),L135+dag_for_dag[[#This Row],[Temp]],"")</f>
        <v/>
      </c>
      <c r="M136" s="51" t="str">
        <f>IFERROR(INDEX(milepæler[Milepæler],MATCH(dag_for_dag[[#This Row],[Dato]],milepæler[Dato],0)),"")</f>
        <v/>
      </c>
      <c r="N136" s="50" t="str">
        <f>IF(ISNUMBER(dag_for_dag[[#This Row],[Temp]]),dag_for_dag[[#This Row],[Døgngrad]]-dag_for_dag[[#This Row],[Modning]],"")</f>
        <v/>
      </c>
    </row>
    <row r="137" spans="6:14" x14ac:dyDescent="0.25">
      <c r="F137" s="4">
        <f>_xlfn.ISOWEEKNUM(dag_for_dag[[#This Row],[Dato]])</f>
        <v>11</v>
      </c>
      <c r="G137" s="1">
        <f t="shared" si="2"/>
        <v>45002</v>
      </c>
      <c r="H137" s="5" t="str">
        <f>INDEX(Tabell5[Ukedagnavn],MATCH(WEEKDAY(dag_for_dag[[#This Row],[Dato]],2),Tabell5[Ukedag],0))</f>
        <v>Fredag</v>
      </c>
      <c r="I137" s="40"/>
      <c r="J137" s="5" t="str">
        <f>IF(ISNUMBER(dag_for_dag[[#This Row],[Temp]]),(0.0426*dag_for_dag[[#This Row],[Temp]]^2)+(0.4259*dag_for_dag[[#This Row],[Temp]]+1.8992),"")</f>
        <v/>
      </c>
      <c r="K137" s="50" t="str">
        <f>IF(ISNUMBER(dag_for_dag[[#This Row],[Temp]]),K136+((0.0426*dag_for_dag[[#This Row],[Temp]]^2)+(0.4259*dag_for_dag[[#This Row],[Temp]]+1.8992)),"")</f>
        <v/>
      </c>
      <c r="L137" s="50" t="str">
        <f>IF(ISNUMBER(dag_for_dag[[#This Row],[Temp]]),L136+dag_for_dag[[#This Row],[Temp]],"")</f>
        <v/>
      </c>
      <c r="M137" s="51" t="str">
        <f>IFERROR(INDEX(milepæler[Milepæler],MATCH(dag_for_dag[[#This Row],[Dato]],milepæler[Dato],0)),"")</f>
        <v/>
      </c>
      <c r="N137" s="50" t="str">
        <f>IF(ISNUMBER(dag_for_dag[[#This Row],[Temp]]),dag_for_dag[[#This Row],[Døgngrad]]-dag_for_dag[[#This Row],[Modning]],"")</f>
        <v/>
      </c>
    </row>
    <row r="138" spans="6:14" x14ac:dyDescent="0.25">
      <c r="F138" s="4">
        <f>_xlfn.ISOWEEKNUM(dag_for_dag[[#This Row],[Dato]])</f>
        <v>11</v>
      </c>
      <c r="G138" s="1">
        <f t="shared" si="2"/>
        <v>45003</v>
      </c>
      <c r="H138" s="5" t="str">
        <f>INDEX(Tabell5[Ukedagnavn],MATCH(WEEKDAY(dag_for_dag[[#This Row],[Dato]],2),Tabell5[Ukedag],0))</f>
        <v>Lørdag</v>
      </c>
      <c r="I138" s="40"/>
      <c r="J138" s="5" t="str">
        <f>IF(ISNUMBER(dag_for_dag[[#This Row],[Temp]]),(0.0426*dag_for_dag[[#This Row],[Temp]]^2)+(0.4259*dag_for_dag[[#This Row],[Temp]]+1.8992),"")</f>
        <v/>
      </c>
      <c r="K138" s="50" t="str">
        <f>IF(ISNUMBER(dag_for_dag[[#This Row],[Temp]]),K137+((0.0426*dag_for_dag[[#This Row],[Temp]]^2)+(0.4259*dag_for_dag[[#This Row],[Temp]]+1.8992)),"")</f>
        <v/>
      </c>
      <c r="L138" s="50" t="str">
        <f>IF(ISNUMBER(dag_for_dag[[#This Row],[Temp]]),L137+dag_for_dag[[#This Row],[Temp]],"")</f>
        <v/>
      </c>
      <c r="M138" s="51" t="str">
        <f>IFERROR(INDEX(milepæler[Milepæler],MATCH(dag_for_dag[[#This Row],[Dato]],milepæler[Dato],0)),"")</f>
        <v/>
      </c>
      <c r="N138" s="50" t="str">
        <f>IF(ISNUMBER(dag_for_dag[[#This Row],[Temp]]),dag_for_dag[[#This Row],[Døgngrad]]-dag_for_dag[[#This Row],[Modning]],"")</f>
        <v/>
      </c>
    </row>
    <row r="139" spans="6:14" x14ac:dyDescent="0.25">
      <c r="F139" s="4">
        <f>_xlfn.ISOWEEKNUM(dag_for_dag[[#This Row],[Dato]])</f>
        <v>11</v>
      </c>
      <c r="G139" s="1">
        <f t="shared" si="2"/>
        <v>45004</v>
      </c>
      <c r="H139" s="5" t="str">
        <f>INDEX(Tabell5[Ukedagnavn],MATCH(WEEKDAY(dag_for_dag[[#This Row],[Dato]],2),Tabell5[Ukedag],0))</f>
        <v>Søndag</v>
      </c>
      <c r="I139" s="40"/>
      <c r="J139" s="5" t="str">
        <f>IF(ISNUMBER(dag_for_dag[[#This Row],[Temp]]),(0.0426*dag_for_dag[[#This Row],[Temp]]^2)+(0.4259*dag_for_dag[[#This Row],[Temp]]+1.8992),"")</f>
        <v/>
      </c>
      <c r="K139" s="50" t="str">
        <f>IF(ISNUMBER(dag_for_dag[[#This Row],[Temp]]),K138+((0.0426*dag_for_dag[[#This Row],[Temp]]^2)+(0.4259*dag_for_dag[[#This Row],[Temp]]+1.8992)),"")</f>
        <v/>
      </c>
      <c r="L139" s="50" t="str">
        <f>IF(ISNUMBER(dag_for_dag[[#This Row],[Temp]]),L138+dag_for_dag[[#This Row],[Temp]],"")</f>
        <v/>
      </c>
      <c r="M139" s="51" t="str">
        <f>IFERROR(INDEX(milepæler[Milepæler],MATCH(dag_for_dag[[#This Row],[Dato]],milepæler[Dato],0)),"")</f>
        <v/>
      </c>
      <c r="N139" s="50" t="str">
        <f>IF(ISNUMBER(dag_for_dag[[#This Row],[Temp]]),dag_for_dag[[#This Row],[Døgngrad]]-dag_for_dag[[#This Row],[Modning]],"")</f>
        <v/>
      </c>
    </row>
    <row r="140" spans="6:14" x14ac:dyDescent="0.25">
      <c r="F140" s="4">
        <f>_xlfn.ISOWEEKNUM(dag_for_dag[[#This Row],[Dato]])</f>
        <v>12</v>
      </c>
      <c r="G140" s="1">
        <f t="shared" si="2"/>
        <v>45005</v>
      </c>
      <c r="H140" s="5" t="str">
        <f>INDEX(Tabell5[Ukedagnavn],MATCH(WEEKDAY(dag_for_dag[[#This Row],[Dato]],2),Tabell5[Ukedag],0))</f>
        <v>Mandag</v>
      </c>
      <c r="I140" s="40"/>
      <c r="J140" s="5" t="str">
        <f>IF(ISNUMBER(dag_for_dag[[#This Row],[Temp]]),(0.0426*dag_for_dag[[#This Row],[Temp]]^2)+(0.4259*dag_for_dag[[#This Row],[Temp]]+1.8992),"")</f>
        <v/>
      </c>
      <c r="K140" s="50" t="str">
        <f>IF(ISNUMBER(dag_for_dag[[#This Row],[Temp]]),K139+((0.0426*dag_for_dag[[#This Row],[Temp]]^2)+(0.4259*dag_for_dag[[#This Row],[Temp]]+1.8992)),"")</f>
        <v/>
      </c>
      <c r="L140" s="50" t="str">
        <f>IF(ISNUMBER(dag_for_dag[[#This Row],[Temp]]),L139+dag_for_dag[[#This Row],[Temp]],"")</f>
        <v/>
      </c>
      <c r="M140" s="51" t="str">
        <f>IFERROR(INDEX(milepæler[Milepæler],MATCH(dag_for_dag[[#This Row],[Dato]],milepæler[Dato],0)),"")</f>
        <v/>
      </c>
      <c r="N140" s="50" t="str">
        <f>IF(ISNUMBER(dag_for_dag[[#This Row],[Temp]]),dag_for_dag[[#This Row],[Døgngrad]]-dag_for_dag[[#This Row],[Modning]],"")</f>
        <v/>
      </c>
    </row>
    <row r="141" spans="6:14" x14ac:dyDescent="0.25">
      <c r="F141" s="4">
        <f>_xlfn.ISOWEEKNUM(dag_for_dag[[#This Row],[Dato]])</f>
        <v>12</v>
      </c>
      <c r="G141" s="1">
        <f t="shared" si="2"/>
        <v>45006</v>
      </c>
      <c r="H141" s="5" t="str">
        <f>INDEX(Tabell5[Ukedagnavn],MATCH(WEEKDAY(dag_for_dag[[#This Row],[Dato]],2),Tabell5[Ukedag],0))</f>
        <v>Tirsdag</v>
      </c>
      <c r="I141" s="40"/>
      <c r="J141" s="5" t="str">
        <f>IF(ISNUMBER(dag_for_dag[[#This Row],[Temp]]),(0.0426*dag_for_dag[[#This Row],[Temp]]^2)+(0.4259*dag_for_dag[[#This Row],[Temp]]+1.8992),"")</f>
        <v/>
      </c>
      <c r="K141" s="50" t="str">
        <f>IF(ISNUMBER(dag_for_dag[[#This Row],[Temp]]),K140+((0.0426*dag_for_dag[[#This Row],[Temp]]^2)+(0.4259*dag_for_dag[[#This Row],[Temp]]+1.8992)),"")</f>
        <v/>
      </c>
      <c r="L141" s="50" t="str">
        <f>IF(ISNUMBER(dag_for_dag[[#This Row],[Temp]]),L140+dag_for_dag[[#This Row],[Temp]],"")</f>
        <v/>
      </c>
      <c r="M141" s="51" t="str">
        <f>IFERROR(INDEX(milepæler[Milepæler],MATCH(dag_for_dag[[#This Row],[Dato]],milepæler[Dato],0)),"")</f>
        <v/>
      </c>
      <c r="N141" s="50" t="str">
        <f>IF(ISNUMBER(dag_for_dag[[#This Row],[Temp]]),dag_for_dag[[#This Row],[Døgngrad]]-dag_for_dag[[#This Row],[Modning]],"")</f>
        <v/>
      </c>
    </row>
    <row r="142" spans="6:14" x14ac:dyDescent="0.25">
      <c r="F142" s="4">
        <f>_xlfn.ISOWEEKNUM(dag_for_dag[[#This Row],[Dato]])</f>
        <v>12</v>
      </c>
      <c r="G142" s="1">
        <f t="shared" si="2"/>
        <v>45007</v>
      </c>
      <c r="H142" s="5" t="str">
        <f>INDEX(Tabell5[Ukedagnavn],MATCH(WEEKDAY(dag_for_dag[[#This Row],[Dato]],2),Tabell5[Ukedag],0))</f>
        <v>Onsdag</v>
      </c>
      <c r="I142" s="40"/>
      <c r="J142" s="5" t="str">
        <f>IF(ISNUMBER(dag_for_dag[[#This Row],[Temp]]),(0.0426*dag_for_dag[[#This Row],[Temp]]^2)+(0.4259*dag_for_dag[[#This Row],[Temp]]+1.8992),"")</f>
        <v/>
      </c>
      <c r="K142" s="50" t="str">
        <f>IF(ISNUMBER(dag_for_dag[[#This Row],[Temp]]),K141+((0.0426*dag_for_dag[[#This Row],[Temp]]^2)+(0.4259*dag_for_dag[[#This Row],[Temp]]+1.8992)),"")</f>
        <v/>
      </c>
      <c r="L142" s="50" t="str">
        <f>IF(ISNUMBER(dag_for_dag[[#This Row],[Temp]]),L141+dag_for_dag[[#This Row],[Temp]],"")</f>
        <v/>
      </c>
      <c r="M142" s="51" t="str">
        <f>IFERROR(INDEX(milepæler[Milepæler],MATCH(dag_for_dag[[#This Row],[Dato]],milepæler[Dato],0)),"")</f>
        <v/>
      </c>
      <c r="N142" s="50" t="str">
        <f>IF(ISNUMBER(dag_for_dag[[#This Row],[Temp]]),dag_for_dag[[#This Row],[Døgngrad]]-dag_for_dag[[#This Row],[Modning]],"")</f>
        <v/>
      </c>
    </row>
    <row r="143" spans="6:14" x14ac:dyDescent="0.25">
      <c r="F143" s="4">
        <f>_xlfn.ISOWEEKNUM(dag_for_dag[[#This Row],[Dato]])</f>
        <v>12</v>
      </c>
      <c r="G143" s="1">
        <f t="shared" si="2"/>
        <v>45008</v>
      </c>
      <c r="H143" s="5" t="str">
        <f>INDEX(Tabell5[Ukedagnavn],MATCH(WEEKDAY(dag_for_dag[[#This Row],[Dato]],2),Tabell5[Ukedag],0))</f>
        <v>Torsdag</v>
      </c>
      <c r="I143" s="40"/>
      <c r="J143" s="5" t="str">
        <f>IF(ISNUMBER(dag_for_dag[[#This Row],[Temp]]),(0.0426*dag_for_dag[[#This Row],[Temp]]^2)+(0.4259*dag_for_dag[[#This Row],[Temp]]+1.8992),"")</f>
        <v/>
      </c>
      <c r="K143" s="50" t="str">
        <f>IF(ISNUMBER(dag_for_dag[[#This Row],[Temp]]),K142+((0.0426*dag_for_dag[[#This Row],[Temp]]^2)+(0.4259*dag_for_dag[[#This Row],[Temp]]+1.8992)),"")</f>
        <v/>
      </c>
      <c r="L143" s="50" t="str">
        <f>IF(ISNUMBER(dag_for_dag[[#This Row],[Temp]]),L142+dag_for_dag[[#This Row],[Temp]],"")</f>
        <v/>
      </c>
      <c r="M143" s="51" t="str">
        <f>IFERROR(INDEX(milepæler[Milepæler],MATCH(dag_for_dag[[#This Row],[Dato]],milepæler[Dato],0)),"")</f>
        <v/>
      </c>
      <c r="N143" s="50" t="str">
        <f>IF(ISNUMBER(dag_for_dag[[#This Row],[Temp]]),dag_for_dag[[#This Row],[Døgngrad]]-dag_for_dag[[#This Row],[Modning]],"")</f>
        <v/>
      </c>
    </row>
    <row r="144" spans="6:14" x14ac:dyDescent="0.25">
      <c r="F144" s="4">
        <f>_xlfn.ISOWEEKNUM(dag_for_dag[[#This Row],[Dato]])</f>
        <v>12</v>
      </c>
      <c r="G144" s="1">
        <f t="shared" si="2"/>
        <v>45009</v>
      </c>
      <c r="H144" s="5" t="str">
        <f>INDEX(Tabell5[Ukedagnavn],MATCH(WEEKDAY(dag_for_dag[[#This Row],[Dato]],2),Tabell5[Ukedag],0))</f>
        <v>Fredag</v>
      </c>
      <c r="I144" s="40"/>
      <c r="J144" s="5" t="str">
        <f>IF(ISNUMBER(dag_for_dag[[#This Row],[Temp]]),(0.0426*dag_for_dag[[#This Row],[Temp]]^2)+(0.4259*dag_for_dag[[#This Row],[Temp]]+1.8992),"")</f>
        <v/>
      </c>
      <c r="K144" s="50" t="str">
        <f>IF(ISNUMBER(dag_for_dag[[#This Row],[Temp]]),K143+((0.0426*dag_for_dag[[#This Row],[Temp]]^2)+(0.4259*dag_for_dag[[#This Row],[Temp]]+1.8992)),"")</f>
        <v/>
      </c>
      <c r="L144" s="50" t="str">
        <f>IF(ISNUMBER(dag_for_dag[[#This Row],[Temp]]),L143+dag_for_dag[[#This Row],[Temp]],"")</f>
        <v/>
      </c>
      <c r="M144" s="51" t="str">
        <f>IFERROR(INDEX(milepæler[Milepæler],MATCH(dag_for_dag[[#This Row],[Dato]],milepæler[Dato],0)),"")</f>
        <v/>
      </c>
      <c r="N144" s="50" t="str">
        <f>IF(ISNUMBER(dag_for_dag[[#This Row],[Temp]]),dag_for_dag[[#This Row],[Døgngrad]]-dag_for_dag[[#This Row],[Modning]],"")</f>
        <v/>
      </c>
    </row>
    <row r="145" spans="6:14" x14ac:dyDescent="0.25">
      <c r="F145" s="4">
        <f>_xlfn.ISOWEEKNUM(dag_for_dag[[#This Row],[Dato]])</f>
        <v>12</v>
      </c>
      <c r="G145" s="1">
        <f t="shared" si="2"/>
        <v>45010</v>
      </c>
      <c r="H145" s="5" t="str">
        <f>INDEX(Tabell5[Ukedagnavn],MATCH(WEEKDAY(dag_for_dag[[#This Row],[Dato]],2),Tabell5[Ukedag],0))</f>
        <v>Lørdag</v>
      </c>
      <c r="I145" s="40"/>
      <c r="J145" s="5" t="str">
        <f>IF(ISNUMBER(dag_for_dag[[#This Row],[Temp]]),(0.0426*dag_for_dag[[#This Row],[Temp]]^2)+(0.4259*dag_for_dag[[#This Row],[Temp]]+1.8992),"")</f>
        <v/>
      </c>
      <c r="K145" s="50" t="str">
        <f>IF(ISNUMBER(dag_for_dag[[#This Row],[Temp]]),K144+((0.0426*dag_for_dag[[#This Row],[Temp]]^2)+(0.4259*dag_for_dag[[#This Row],[Temp]]+1.8992)),"")</f>
        <v/>
      </c>
      <c r="L145" s="50" t="str">
        <f>IF(ISNUMBER(dag_for_dag[[#This Row],[Temp]]),L144+dag_for_dag[[#This Row],[Temp]],"")</f>
        <v/>
      </c>
      <c r="M145" s="51" t="str">
        <f>IFERROR(INDEX(milepæler[Milepæler],MATCH(dag_for_dag[[#This Row],[Dato]],milepæler[Dato],0)),"")</f>
        <v/>
      </c>
      <c r="N145" s="50" t="str">
        <f>IF(ISNUMBER(dag_for_dag[[#This Row],[Temp]]),dag_for_dag[[#This Row],[Døgngrad]]-dag_for_dag[[#This Row],[Modning]],"")</f>
        <v/>
      </c>
    </row>
    <row r="146" spans="6:14" x14ac:dyDescent="0.25">
      <c r="F146" s="4">
        <f>_xlfn.ISOWEEKNUM(dag_for_dag[[#This Row],[Dato]])</f>
        <v>12</v>
      </c>
      <c r="G146" s="1">
        <f t="shared" si="2"/>
        <v>45011</v>
      </c>
      <c r="H146" s="5" t="str">
        <f>INDEX(Tabell5[Ukedagnavn],MATCH(WEEKDAY(dag_for_dag[[#This Row],[Dato]],2),Tabell5[Ukedag],0))</f>
        <v>Søndag</v>
      </c>
      <c r="I146" s="40"/>
      <c r="J146" s="5" t="str">
        <f>IF(ISNUMBER(dag_for_dag[[#This Row],[Temp]]),(0.0426*dag_for_dag[[#This Row],[Temp]]^2)+(0.4259*dag_for_dag[[#This Row],[Temp]]+1.8992),"")</f>
        <v/>
      </c>
      <c r="K146" s="50" t="str">
        <f>IF(ISNUMBER(dag_for_dag[[#This Row],[Temp]]),K145+((0.0426*dag_for_dag[[#This Row],[Temp]]^2)+(0.4259*dag_for_dag[[#This Row],[Temp]]+1.8992)),"")</f>
        <v/>
      </c>
      <c r="L146" s="50" t="str">
        <f>IF(ISNUMBER(dag_for_dag[[#This Row],[Temp]]),L145+dag_for_dag[[#This Row],[Temp]],"")</f>
        <v/>
      </c>
      <c r="M146" s="51" t="str">
        <f>IFERROR(INDEX(milepæler[Milepæler],MATCH(dag_for_dag[[#This Row],[Dato]],milepæler[Dato],0)),"")</f>
        <v/>
      </c>
      <c r="N146" s="50" t="str">
        <f>IF(ISNUMBER(dag_for_dag[[#This Row],[Temp]]),dag_for_dag[[#This Row],[Døgngrad]]-dag_for_dag[[#This Row],[Modning]],"")</f>
        <v/>
      </c>
    </row>
    <row r="147" spans="6:14" x14ac:dyDescent="0.25">
      <c r="F147" s="4">
        <f>_xlfn.ISOWEEKNUM(dag_for_dag[[#This Row],[Dato]])</f>
        <v>13</v>
      </c>
      <c r="G147" s="1">
        <f t="shared" si="2"/>
        <v>45012</v>
      </c>
      <c r="H147" s="5" t="str">
        <f>INDEX(Tabell5[Ukedagnavn],MATCH(WEEKDAY(dag_for_dag[[#This Row],[Dato]],2),Tabell5[Ukedag],0))</f>
        <v>Mandag</v>
      </c>
      <c r="I147" s="40"/>
      <c r="J147" s="5" t="str">
        <f>IF(ISNUMBER(dag_for_dag[[#This Row],[Temp]]),(0.0426*dag_for_dag[[#This Row],[Temp]]^2)+(0.4259*dag_for_dag[[#This Row],[Temp]]+1.8992),"")</f>
        <v/>
      </c>
      <c r="K147" s="50" t="str">
        <f>IF(ISNUMBER(dag_for_dag[[#This Row],[Temp]]),K146+((0.0426*dag_for_dag[[#This Row],[Temp]]^2)+(0.4259*dag_for_dag[[#This Row],[Temp]]+1.8992)),"")</f>
        <v/>
      </c>
      <c r="L147" s="50" t="str">
        <f>IF(ISNUMBER(dag_for_dag[[#This Row],[Temp]]),L146+dag_for_dag[[#This Row],[Temp]],"")</f>
        <v/>
      </c>
      <c r="M147" s="51" t="str">
        <f>IFERROR(INDEX(milepæler[Milepæler],MATCH(dag_for_dag[[#This Row],[Dato]],milepæler[Dato],0)),"")</f>
        <v/>
      </c>
      <c r="N147" s="50" t="str">
        <f>IF(ISNUMBER(dag_for_dag[[#This Row],[Temp]]),dag_for_dag[[#This Row],[Døgngrad]]-dag_for_dag[[#This Row],[Modning]],"")</f>
        <v/>
      </c>
    </row>
    <row r="148" spans="6:14" x14ac:dyDescent="0.25">
      <c r="F148" s="4">
        <f>_xlfn.ISOWEEKNUM(dag_for_dag[[#This Row],[Dato]])</f>
        <v>13</v>
      </c>
      <c r="G148" s="1">
        <f t="shared" si="2"/>
        <v>45013</v>
      </c>
      <c r="H148" s="5" t="str">
        <f>INDEX(Tabell5[Ukedagnavn],MATCH(WEEKDAY(dag_for_dag[[#This Row],[Dato]],2),Tabell5[Ukedag],0))</f>
        <v>Tirsdag</v>
      </c>
      <c r="I148" s="40"/>
      <c r="J148" s="5" t="str">
        <f>IF(ISNUMBER(dag_for_dag[[#This Row],[Temp]]),(0.0426*dag_for_dag[[#This Row],[Temp]]^2)+(0.4259*dag_for_dag[[#This Row],[Temp]]+1.8992),"")</f>
        <v/>
      </c>
      <c r="K148" s="50" t="str">
        <f>IF(ISNUMBER(dag_for_dag[[#This Row],[Temp]]),K147+((0.0426*dag_for_dag[[#This Row],[Temp]]^2)+(0.4259*dag_for_dag[[#This Row],[Temp]]+1.8992)),"")</f>
        <v/>
      </c>
      <c r="L148" s="50" t="str">
        <f>IF(ISNUMBER(dag_for_dag[[#This Row],[Temp]]),L147+dag_for_dag[[#This Row],[Temp]],"")</f>
        <v/>
      </c>
      <c r="M148" s="51" t="str">
        <f>IFERROR(INDEX(milepæler[Milepæler],MATCH(dag_for_dag[[#This Row],[Dato]],milepæler[Dato],0)),"")</f>
        <v/>
      </c>
      <c r="N148" s="50" t="str">
        <f>IF(ISNUMBER(dag_for_dag[[#This Row],[Temp]]),dag_for_dag[[#This Row],[Døgngrad]]-dag_for_dag[[#This Row],[Modning]],"")</f>
        <v/>
      </c>
    </row>
    <row r="149" spans="6:14" x14ac:dyDescent="0.25">
      <c r="F149" s="4">
        <f>_xlfn.ISOWEEKNUM(dag_for_dag[[#This Row],[Dato]])</f>
        <v>13</v>
      </c>
      <c r="G149" s="1">
        <f t="shared" si="2"/>
        <v>45014</v>
      </c>
      <c r="H149" s="5" t="str">
        <f>INDEX(Tabell5[Ukedagnavn],MATCH(WEEKDAY(dag_for_dag[[#This Row],[Dato]],2),Tabell5[Ukedag],0))</f>
        <v>Onsdag</v>
      </c>
      <c r="I149" s="40"/>
      <c r="J149" s="5" t="str">
        <f>IF(ISNUMBER(dag_for_dag[[#This Row],[Temp]]),(0.0426*dag_for_dag[[#This Row],[Temp]]^2)+(0.4259*dag_for_dag[[#This Row],[Temp]]+1.8992),"")</f>
        <v/>
      </c>
      <c r="K149" s="50" t="str">
        <f>IF(ISNUMBER(dag_for_dag[[#This Row],[Temp]]),K148+((0.0426*dag_for_dag[[#This Row],[Temp]]^2)+(0.4259*dag_for_dag[[#This Row],[Temp]]+1.8992)),"")</f>
        <v/>
      </c>
      <c r="L149" s="50" t="str">
        <f>IF(ISNUMBER(dag_for_dag[[#This Row],[Temp]]),L148+dag_for_dag[[#This Row],[Temp]],"")</f>
        <v/>
      </c>
      <c r="M149" s="51" t="str">
        <f>IFERROR(INDEX(milepæler[Milepæler],MATCH(dag_for_dag[[#This Row],[Dato]],milepæler[Dato],0)),"")</f>
        <v/>
      </c>
      <c r="N149" s="50" t="str">
        <f>IF(ISNUMBER(dag_for_dag[[#This Row],[Temp]]),dag_for_dag[[#This Row],[Døgngrad]]-dag_for_dag[[#This Row],[Modning]],"")</f>
        <v/>
      </c>
    </row>
    <row r="150" spans="6:14" x14ac:dyDescent="0.25">
      <c r="F150" s="4">
        <f>_xlfn.ISOWEEKNUM(dag_for_dag[[#This Row],[Dato]])</f>
        <v>13</v>
      </c>
      <c r="G150" s="1">
        <f t="shared" si="2"/>
        <v>45015</v>
      </c>
      <c r="H150" s="5" t="str">
        <f>INDEX(Tabell5[Ukedagnavn],MATCH(WEEKDAY(dag_for_dag[[#This Row],[Dato]],2),Tabell5[Ukedag],0))</f>
        <v>Torsdag</v>
      </c>
      <c r="I150" s="40"/>
      <c r="J150" s="5" t="str">
        <f>IF(ISNUMBER(dag_for_dag[[#This Row],[Temp]]),(0.0426*dag_for_dag[[#This Row],[Temp]]^2)+(0.4259*dag_for_dag[[#This Row],[Temp]]+1.8992),"")</f>
        <v/>
      </c>
      <c r="K150" s="50" t="str">
        <f>IF(ISNUMBER(dag_for_dag[[#This Row],[Temp]]),K149+((0.0426*dag_for_dag[[#This Row],[Temp]]^2)+(0.4259*dag_for_dag[[#This Row],[Temp]]+1.8992)),"")</f>
        <v/>
      </c>
      <c r="L150" s="50" t="str">
        <f>IF(ISNUMBER(dag_for_dag[[#This Row],[Temp]]),L149+dag_for_dag[[#This Row],[Temp]],"")</f>
        <v/>
      </c>
      <c r="M150" s="51" t="str">
        <f>IFERROR(INDEX(milepæler[Milepæler],MATCH(dag_for_dag[[#This Row],[Dato]],milepæler[Dato],0)),"")</f>
        <v/>
      </c>
      <c r="N150" s="50" t="str">
        <f>IF(ISNUMBER(dag_for_dag[[#This Row],[Temp]]),dag_for_dag[[#This Row],[Døgngrad]]-dag_for_dag[[#This Row],[Modning]],"")</f>
        <v/>
      </c>
    </row>
    <row r="151" spans="6:14" x14ac:dyDescent="0.25">
      <c r="F151" s="4">
        <f>_xlfn.ISOWEEKNUM(dag_for_dag[[#This Row],[Dato]])</f>
        <v>13</v>
      </c>
      <c r="G151" s="1">
        <f t="shared" si="2"/>
        <v>45016</v>
      </c>
      <c r="H151" s="5" t="str">
        <f>INDEX(Tabell5[Ukedagnavn],MATCH(WEEKDAY(dag_for_dag[[#This Row],[Dato]],2),Tabell5[Ukedag],0))</f>
        <v>Fredag</v>
      </c>
      <c r="I151" s="40"/>
      <c r="J151" s="5" t="str">
        <f>IF(ISNUMBER(dag_for_dag[[#This Row],[Temp]]),(0.0426*dag_for_dag[[#This Row],[Temp]]^2)+(0.4259*dag_for_dag[[#This Row],[Temp]]+1.8992),"")</f>
        <v/>
      </c>
      <c r="K151" s="50" t="str">
        <f>IF(ISNUMBER(dag_for_dag[[#This Row],[Temp]]),K150+((0.0426*dag_for_dag[[#This Row],[Temp]]^2)+(0.4259*dag_for_dag[[#This Row],[Temp]]+1.8992)),"")</f>
        <v/>
      </c>
      <c r="L151" s="50" t="str">
        <f>IF(ISNUMBER(dag_for_dag[[#This Row],[Temp]]),L150+dag_for_dag[[#This Row],[Temp]],"")</f>
        <v/>
      </c>
      <c r="M151" s="51" t="str">
        <f>IFERROR(INDEX(milepæler[Milepæler],MATCH(dag_for_dag[[#This Row],[Dato]],milepæler[Dato],0)),"")</f>
        <v/>
      </c>
      <c r="N151" s="50" t="str">
        <f>IF(ISNUMBER(dag_for_dag[[#This Row],[Temp]]),dag_for_dag[[#This Row],[Døgngrad]]-dag_for_dag[[#This Row],[Modning]],"")</f>
        <v/>
      </c>
    </row>
    <row r="152" spans="6:14" x14ac:dyDescent="0.25">
      <c r="F152" s="4">
        <f>_xlfn.ISOWEEKNUM(dag_for_dag[[#This Row],[Dato]])</f>
        <v>13</v>
      </c>
      <c r="G152" s="1">
        <f t="shared" si="2"/>
        <v>45017</v>
      </c>
      <c r="H152" s="5" t="str">
        <f>INDEX(Tabell5[Ukedagnavn],MATCH(WEEKDAY(dag_for_dag[[#This Row],[Dato]],2),Tabell5[Ukedag],0))</f>
        <v>Lørdag</v>
      </c>
      <c r="I152" s="40"/>
      <c r="J152" s="5" t="str">
        <f>IF(ISNUMBER(dag_for_dag[[#This Row],[Temp]]),(0.0426*dag_for_dag[[#This Row],[Temp]]^2)+(0.4259*dag_for_dag[[#This Row],[Temp]]+1.8992),"")</f>
        <v/>
      </c>
      <c r="K152" s="50" t="str">
        <f>IF(ISNUMBER(dag_for_dag[[#This Row],[Temp]]),K151+((0.0426*dag_for_dag[[#This Row],[Temp]]^2)+(0.4259*dag_for_dag[[#This Row],[Temp]]+1.8992)),"")</f>
        <v/>
      </c>
      <c r="L152" s="50" t="str">
        <f>IF(ISNUMBER(dag_for_dag[[#This Row],[Temp]]),L151+dag_for_dag[[#This Row],[Temp]],"")</f>
        <v/>
      </c>
      <c r="M152" s="51" t="str">
        <f>IFERROR(INDEX(milepæler[Milepæler],MATCH(dag_for_dag[[#This Row],[Dato]],milepæler[Dato],0)),"")</f>
        <v/>
      </c>
      <c r="N152" s="50" t="str">
        <f>IF(ISNUMBER(dag_for_dag[[#This Row],[Temp]]),dag_for_dag[[#This Row],[Døgngrad]]-dag_for_dag[[#This Row],[Modning]],"")</f>
        <v/>
      </c>
    </row>
    <row r="153" spans="6:14" x14ac:dyDescent="0.25">
      <c r="F153" s="4">
        <f>_xlfn.ISOWEEKNUM(dag_for_dag[[#This Row],[Dato]])</f>
        <v>13</v>
      </c>
      <c r="G153" s="1">
        <f t="shared" si="2"/>
        <v>45018</v>
      </c>
      <c r="H153" s="5" t="str">
        <f>INDEX(Tabell5[Ukedagnavn],MATCH(WEEKDAY(dag_for_dag[[#This Row],[Dato]],2),Tabell5[Ukedag],0))</f>
        <v>Søndag</v>
      </c>
      <c r="I153" s="40"/>
      <c r="J153" s="5" t="str">
        <f>IF(ISNUMBER(dag_for_dag[[#This Row],[Temp]]),(0.0426*dag_for_dag[[#This Row],[Temp]]^2)+(0.4259*dag_for_dag[[#This Row],[Temp]]+1.8992),"")</f>
        <v/>
      </c>
      <c r="K153" s="50" t="str">
        <f>IF(ISNUMBER(dag_for_dag[[#This Row],[Temp]]),K152+((0.0426*dag_for_dag[[#This Row],[Temp]]^2)+(0.4259*dag_for_dag[[#This Row],[Temp]]+1.8992)),"")</f>
        <v/>
      </c>
      <c r="L153" s="50" t="str">
        <f>IF(ISNUMBER(dag_for_dag[[#This Row],[Temp]]),L152+dag_for_dag[[#This Row],[Temp]],"")</f>
        <v/>
      </c>
      <c r="M153" s="51" t="str">
        <f>IFERROR(INDEX(milepæler[Milepæler],MATCH(dag_for_dag[[#This Row],[Dato]],milepæler[Dato],0)),"")</f>
        <v/>
      </c>
      <c r="N153" s="50" t="str">
        <f>IF(ISNUMBER(dag_for_dag[[#This Row],[Temp]]),dag_for_dag[[#This Row],[Døgngrad]]-dag_for_dag[[#This Row],[Modning]],"")</f>
        <v/>
      </c>
    </row>
    <row r="154" spans="6:14" x14ac:dyDescent="0.25">
      <c r="F154" s="4">
        <f>_xlfn.ISOWEEKNUM(dag_for_dag[[#This Row],[Dato]])</f>
        <v>14</v>
      </c>
      <c r="G154" s="1">
        <f t="shared" si="2"/>
        <v>45019</v>
      </c>
      <c r="H154" s="5" t="str">
        <f>INDEX(Tabell5[Ukedagnavn],MATCH(WEEKDAY(dag_for_dag[[#This Row],[Dato]],2),Tabell5[Ukedag],0))</f>
        <v>Mandag</v>
      </c>
      <c r="I154" s="40"/>
      <c r="J154" s="5" t="str">
        <f>IF(ISNUMBER(dag_for_dag[[#This Row],[Temp]]),(0.0426*dag_for_dag[[#This Row],[Temp]]^2)+(0.4259*dag_for_dag[[#This Row],[Temp]]+1.8992),"")</f>
        <v/>
      </c>
      <c r="K154" s="50" t="str">
        <f>IF(ISNUMBER(dag_for_dag[[#This Row],[Temp]]),K153+((0.0426*dag_for_dag[[#This Row],[Temp]]^2)+(0.4259*dag_for_dag[[#This Row],[Temp]]+1.8992)),"")</f>
        <v/>
      </c>
      <c r="L154" s="50" t="str">
        <f>IF(ISNUMBER(dag_for_dag[[#This Row],[Temp]]),L153+dag_for_dag[[#This Row],[Temp]],"")</f>
        <v/>
      </c>
      <c r="M154" s="51" t="str">
        <f>IFERROR(INDEX(milepæler[Milepæler],MATCH(dag_for_dag[[#This Row],[Dato]],milepæler[Dato],0)),"")</f>
        <v/>
      </c>
      <c r="N154" s="50" t="str">
        <f>IF(ISNUMBER(dag_for_dag[[#This Row],[Temp]]),dag_for_dag[[#This Row],[Døgngrad]]-dag_for_dag[[#This Row],[Modning]],"")</f>
        <v/>
      </c>
    </row>
    <row r="155" spans="6:14" x14ac:dyDescent="0.25">
      <c r="F155" s="4">
        <f>_xlfn.ISOWEEKNUM(dag_for_dag[[#This Row],[Dato]])</f>
        <v>14</v>
      </c>
      <c r="G155" s="1">
        <f t="shared" si="2"/>
        <v>45020</v>
      </c>
      <c r="H155" s="5" t="str">
        <f>INDEX(Tabell5[Ukedagnavn],MATCH(WEEKDAY(dag_for_dag[[#This Row],[Dato]],2),Tabell5[Ukedag],0))</f>
        <v>Tirsdag</v>
      </c>
      <c r="I155" s="40"/>
      <c r="J155" s="5" t="str">
        <f>IF(ISNUMBER(dag_for_dag[[#This Row],[Temp]]),(0.0426*dag_for_dag[[#This Row],[Temp]]^2)+(0.4259*dag_for_dag[[#This Row],[Temp]]+1.8992),"")</f>
        <v/>
      </c>
      <c r="K155" s="50" t="str">
        <f>IF(ISNUMBER(dag_for_dag[[#This Row],[Temp]]),K154+((0.0426*dag_for_dag[[#This Row],[Temp]]^2)+(0.4259*dag_for_dag[[#This Row],[Temp]]+1.8992)),"")</f>
        <v/>
      </c>
      <c r="L155" s="50" t="str">
        <f>IF(ISNUMBER(dag_for_dag[[#This Row],[Temp]]),L154+dag_for_dag[[#This Row],[Temp]],"")</f>
        <v/>
      </c>
      <c r="M155" s="51" t="str">
        <f>IFERROR(INDEX(milepæler[Milepæler],MATCH(dag_for_dag[[#This Row],[Dato]],milepæler[Dato],0)),"")</f>
        <v/>
      </c>
      <c r="N155" s="50" t="str">
        <f>IF(ISNUMBER(dag_for_dag[[#This Row],[Temp]]),dag_for_dag[[#This Row],[Døgngrad]]-dag_for_dag[[#This Row],[Modning]],"")</f>
        <v/>
      </c>
    </row>
    <row r="156" spans="6:14" x14ac:dyDescent="0.25">
      <c r="F156" s="4">
        <f>_xlfn.ISOWEEKNUM(dag_for_dag[[#This Row],[Dato]])</f>
        <v>14</v>
      </c>
      <c r="G156" s="1">
        <f t="shared" si="2"/>
        <v>45021</v>
      </c>
      <c r="H156" s="5" t="str">
        <f>INDEX(Tabell5[Ukedagnavn],MATCH(WEEKDAY(dag_for_dag[[#This Row],[Dato]],2),Tabell5[Ukedag],0))</f>
        <v>Onsdag</v>
      </c>
      <c r="I156" s="40"/>
      <c r="J156" s="5" t="str">
        <f>IF(ISNUMBER(dag_for_dag[[#This Row],[Temp]]),(0.0426*dag_for_dag[[#This Row],[Temp]]^2)+(0.4259*dag_for_dag[[#This Row],[Temp]]+1.8992),"")</f>
        <v/>
      </c>
      <c r="K156" s="50" t="str">
        <f>IF(ISNUMBER(dag_for_dag[[#This Row],[Temp]]),K155+((0.0426*dag_for_dag[[#This Row],[Temp]]^2)+(0.4259*dag_for_dag[[#This Row],[Temp]]+1.8992)),"")</f>
        <v/>
      </c>
      <c r="L156" s="50" t="str">
        <f>IF(ISNUMBER(dag_for_dag[[#This Row],[Temp]]),L155+dag_for_dag[[#This Row],[Temp]],"")</f>
        <v/>
      </c>
      <c r="M156" s="51" t="str">
        <f>IFERROR(INDEX(milepæler[Milepæler],MATCH(dag_for_dag[[#This Row],[Dato]],milepæler[Dato],0)),"")</f>
        <v/>
      </c>
      <c r="N156" s="50" t="str">
        <f>IF(ISNUMBER(dag_for_dag[[#This Row],[Temp]]),dag_for_dag[[#This Row],[Døgngrad]]-dag_for_dag[[#This Row],[Modning]],"")</f>
        <v/>
      </c>
    </row>
    <row r="157" spans="6:14" x14ac:dyDescent="0.25">
      <c r="F157" s="4">
        <f>_xlfn.ISOWEEKNUM(dag_for_dag[[#This Row],[Dato]])</f>
        <v>14</v>
      </c>
      <c r="G157" s="1">
        <f t="shared" si="2"/>
        <v>45022</v>
      </c>
      <c r="H157" s="5" t="str">
        <f>INDEX(Tabell5[Ukedagnavn],MATCH(WEEKDAY(dag_for_dag[[#This Row],[Dato]],2),Tabell5[Ukedag],0))</f>
        <v>Torsdag</v>
      </c>
      <c r="I157" s="40"/>
      <c r="J157" s="5" t="str">
        <f>IF(ISNUMBER(dag_for_dag[[#This Row],[Temp]]),(0.0426*dag_for_dag[[#This Row],[Temp]]^2)+(0.4259*dag_for_dag[[#This Row],[Temp]]+1.8992),"")</f>
        <v/>
      </c>
      <c r="K157" s="50" t="str">
        <f>IF(ISNUMBER(dag_for_dag[[#This Row],[Temp]]),K156+((0.0426*dag_for_dag[[#This Row],[Temp]]^2)+(0.4259*dag_for_dag[[#This Row],[Temp]]+1.8992)),"")</f>
        <v/>
      </c>
      <c r="L157" s="50" t="str">
        <f>IF(ISNUMBER(dag_for_dag[[#This Row],[Temp]]),L156+dag_for_dag[[#This Row],[Temp]],"")</f>
        <v/>
      </c>
      <c r="M157" s="51" t="str">
        <f>IFERROR(INDEX(milepæler[Milepæler],MATCH(dag_for_dag[[#This Row],[Dato]],milepæler[Dato],0)),"")</f>
        <v/>
      </c>
      <c r="N157" s="50" t="str">
        <f>IF(ISNUMBER(dag_for_dag[[#This Row],[Temp]]),dag_for_dag[[#This Row],[Døgngrad]]-dag_for_dag[[#This Row],[Modning]],"")</f>
        <v/>
      </c>
    </row>
    <row r="158" spans="6:14" x14ac:dyDescent="0.25">
      <c r="F158" s="4">
        <f>_xlfn.ISOWEEKNUM(dag_for_dag[[#This Row],[Dato]])</f>
        <v>14</v>
      </c>
      <c r="G158" s="1">
        <f t="shared" si="2"/>
        <v>45023</v>
      </c>
      <c r="H158" s="5" t="str">
        <f>INDEX(Tabell5[Ukedagnavn],MATCH(WEEKDAY(dag_for_dag[[#This Row],[Dato]],2),Tabell5[Ukedag],0))</f>
        <v>Fredag</v>
      </c>
      <c r="I158" s="40"/>
      <c r="J158" s="5" t="str">
        <f>IF(ISNUMBER(dag_for_dag[[#This Row],[Temp]]),(0.0426*dag_for_dag[[#This Row],[Temp]]^2)+(0.4259*dag_for_dag[[#This Row],[Temp]]+1.8992),"")</f>
        <v/>
      </c>
      <c r="K158" s="50" t="str">
        <f>IF(ISNUMBER(dag_for_dag[[#This Row],[Temp]]),K157+((0.0426*dag_for_dag[[#This Row],[Temp]]^2)+(0.4259*dag_for_dag[[#This Row],[Temp]]+1.8992)),"")</f>
        <v/>
      </c>
      <c r="L158" s="50" t="str">
        <f>IF(ISNUMBER(dag_for_dag[[#This Row],[Temp]]),L157+dag_for_dag[[#This Row],[Temp]],"")</f>
        <v/>
      </c>
      <c r="M158" s="51" t="str">
        <f>IFERROR(INDEX(milepæler[Milepæler],MATCH(dag_for_dag[[#This Row],[Dato]],milepæler[Dato],0)),"")</f>
        <v/>
      </c>
      <c r="N158" s="50" t="str">
        <f>IF(ISNUMBER(dag_for_dag[[#This Row],[Temp]]),dag_for_dag[[#This Row],[Døgngrad]]-dag_for_dag[[#This Row],[Modning]],"")</f>
        <v/>
      </c>
    </row>
    <row r="159" spans="6:14" x14ac:dyDescent="0.25">
      <c r="F159" s="4">
        <f>_xlfn.ISOWEEKNUM(dag_for_dag[[#This Row],[Dato]])</f>
        <v>14</v>
      </c>
      <c r="G159" s="1">
        <f t="shared" si="2"/>
        <v>45024</v>
      </c>
      <c r="H159" s="5" t="str">
        <f>INDEX(Tabell5[Ukedagnavn],MATCH(WEEKDAY(dag_for_dag[[#This Row],[Dato]],2),Tabell5[Ukedag],0))</f>
        <v>Lørdag</v>
      </c>
      <c r="I159" s="40"/>
      <c r="J159" s="5" t="str">
        <f>IF(ISNUMBER(dag_for_dag[[#This Row],[Temp]]),(0.0426*dag_for_dag[[#This Row],[Temp]]^2)+(0.4259*dag_for_dag[[#This Row],[Temp]]+1.8992),"")</f>
        <v/>
      </c>
      <c r="K159" s="50" t="str">
        <f>IF(ISNUMBER(dag_for_dag[[#This Row],[Temp]]),K158+((0.0426*dag_for_dag[[#This Row],[Temp]]^2)+(0.4259*dag_for_dag[[#This Row],[Temp]]+1.8992)),"")</f>
        <v/>
      </c>
      <c r="L159" s="50" t="str">
        <f>IF(ISNUMBER(dag_for_dag[[#This Row],[Temp]]),L158+dag_for_dag[[#This Row],[Temp]],"")</f>
        <v/>
      </c>
      <c r="M159" s="51" t="str">
        <f>IFERROR(INDEX(milepæler[Milepæler],MATCH(dag_for_dag[[#This Row],[Dato]],milepæler[Dato],0)),"")</f>
        <v/>
      </c>
      <c r="N159" s="50" t="str">
        <f>IF(ISNUMBER(dag_for_dag[[#This Row],[Temp]]),dag_for_dag[[#This Row],[Døgngrad]]-dag_for_dag[[#This Row],[Modning]],"")</f>
        <v/>
      </c>
    </row>
    <row r="160" spans="6:14" x14ac:dyDescent="0.25">
      <c r="F160" s="4">
        <f>_xlfn.ISOWEEKNUM(dag_for_dag[[#This Row],[Dato]])</f>
        <v>14</v>
      </c>
      <c r="G160" s="1">
        <f t="shared" si="2"/>
        <v>45025</v>
      </c>
      <c r="H160" s="5" t="str">
        <f>INDEX(Tabell5[Ukedagnavn],MATCH(WEEKDAY(dag_for_dag[[#This Row],[Dato]],2),Tabell5[Ukedag],0))</f>
        <v>Søndag</v>
      </c>
      <c r="I160" s="40"/>
      <c r="J160" s="5" t="str">
        <f>IF(ISNUMBER(dag_for_dag[[#This Row],[Temp]]),(0.0426*dag_for_dag[[#This Row],[Temp]]^2)+(0.4259*dag_for_dag[[#This Row],[Temp]]+1.8992),"")</f>
        <v/>
      </c>
      <c r="K160" s="50" t="str">
        <f>IF(ISNUMBER(dag_for_dag[[#This Row],[Temp]]),K159+((0.0426*dag_for_dag[[#This Row],[Temp]]^2)+(0.4259*dag_for_dag[[#This Row],[Temp]]+1.8992)),"")</f>
        <v/>
      </c>
      <c r="L160" s="50" t="str">
        <f>IF(ISNUMBER(dag_for_dag[[#This Row],[Temp]]),L159+dag_for_dag[[#This Row],[Temp]],"")</f>
        <v/>
      </c>
      <c r="M160" s="51" t="str">
        <f>IFERROR(INDEX(milepæler[Milepæler],MATCH(dag_for_dag[[#This Row],[Dato]],milepæler[Dato],0)),"")</f>
        <v/>
      </c>
      <c r="N160" s="50" t="str">
        <f>IF(ISNUMBER(dag_for_dag[[#This Row],[Temp]]),dag_for_dag[[#This Row],[Døgngrad]]-dag_for_dag[[#This Row],[Modning]],"")</f>
        <v/>
      </c>
    </row>
    <row r="161" spans="6:14" x14ac:dyDescent="0.25">
      <c r="F161" s="4">
        <f>_xlfn.ISOWEEKNUM(dag_for_dag[[#This Row],[Dato]])</f>
        <v>15</v>
      </c>
      <c r="G161" s="1">
        <f t="shared" si="2"/>
        <v>45026</v>
      </c>
      <c r="H161" s="5" t="str">
        <f>INDEX(Tabell5[Ukedagnavn],MATCH(WEEKDAY(dag_for_dag[[#This Row],[Dato]],2),Tabell5[Ukedag],0))</f>
        <v>Mandag</v>
      </c>
      <c r="I161" s="40"/>
      <c r="J161" s="5" t="str">
        <f>IF(ISNUMBER(dag_for_dag[[#This Row],[Temp]]),(0.0426*dag_for_dag[[#This Row],[Temp]]^2)+(0.4259*dag_for_dag[[#This Row],[Temp]]+1.8992),"")</f>
        <v/>
      </c>
      <c r="K161" s="50" t="str">
        <f>IF(ISNUMBER(dag_for_dag[[#This Row],[Temp]]),K160+((0.0426*dag_for_dag[[#This Row],[Temp]]^2)+(0.4259*dag_for_dag[[#This Row],[Temp]]+1.8992)),"")</f>
        <v/>
      </c>
      <c r="L161" s="50" t="str">
        <f>IF(ISNUMBER(dag_for_dag[[#This Row],[Temp]]),L160+dag_for_dag[[#This Row],[Temp]],"")</f>
        <v/>
      </c>
      <c r="M161" s="51" t="str">
        <f>IFERROR(INDEX(milepæler[Milepæler],MATCH(dag_for_dag[[#This Row],[Dato]],milepæler[Dato],0)),"")</f>
        <v/>
      </c>
      <c r="N161" s="50" t="str">
        <f>IF(ISNUMBER(dag_for_dag[[#This Row],[Temp]]),dag_for_dag[[#This Row],[Døgngrad]]-dag_for_dag[[#This Row],[Modning]],"")</f>
        <v/>
      </c>
    </row>
    <row r="162" spans="6:14" x14ac:dyDescent="0.25">
      <c r="F162" s="4">
        <f>_xlfn.ISOWEEKNUM(dag_for_dag[[#This Row],[Dato]])</f>
        <v>15</v>
      </c>
      <c r="G162" s="1">
        <f t="shared" si="2"/>
        <v>45027</v>
      </c>
      <c r="H162" s="5" t="str">
        <f>INDEX(Tabell5[Ukedagnavn],MATCH(WEEKDAY(dag_for_dag[[#This Row],[Dato]],2),Tabell5[Ukedag],0))</f>
        <v>Tirsdag</v>
      </c>
      <c r="I162" s="40"/>
      <c r="J162" s="5" t="str">
        <f>IF(ISNUMBER(dag_for_dag[[#This Row],[Temp]]),(0.0426*dag_for_dag[[#This Row],[Temp]]^2)+(0.4259*dag_for_dag[[#This Row],[Temp]]+1.8992),"")</f>
        <v/>
      </c>
      <c r="K162" s="50" t="str">
        <f>IF(ISNUMBER(dag_for_dag[[#This Row],[Temp]]),K161+((0.0426*dag_for_dag[[#This Row],[Temp]]^2)+(0.4259*dag_for_dag[[#This Row],[Temp]]+1.8992)),"")</f>
        <v/>
      </c>
      <c r="L162" s="50" t="str">
        <f>IF(ISNUMBER(dag_for_dag[[#This Row],[Temp]]),L161+dag_for_dag[[#This Row],[Temp]],"")</f>
        <v/>
      </c>
      <c r="M162" s="51" t="str">
        <f>IFERROR(INDEX(milepæler[Milepæler],MATCH(dag_for_dag[[#This Row],[Dato]],milepæler[Dato],0)),"")</f>
        <v/>
      </c>
      <c r="N162" s="50" t="str">
        <f>IF(ISNUMBER(dag_for_dag[[#This Row],[Temp]]),dag_for_dag[[#This Row],[Døgngrad]]-dag_for_dag[[#This Row],[Modning]],"")</f>
        <v/>
      </c>
    </row>
    <row r="163" spans="6:14" x14ac:dyDescent="0.25">
      <c r="F163" s="4">
        <f>_xlfn.ISOWEEKNUM(dag_for_dag[[#This Row],[Dato]])</f>
        <v>15</v>
      </c>
      <c r="G163" s="1">
        <f t="shared" si="2"/>
        <v>45028</v>
      </c>
      <c r="H163" s="5" t="str">
        <f>INDEX(Tabell5[Ukedagnavn],MATCH(WEEKDAY(dag_for_dag[[#This Row],[Dato]],2),Tabell5[Ukedag],0))</f>
        <v>Onsdag</v>
      </c>
      <c r="I163" s="40"/>
      <c r="J163" s="5" t="str">
        <f>IF(ISNUMBER(dag_for_dag[[#This Row],[Temp]]),(0.0426*dag_for_dag[[#This Row],[Temp]]^2)+(0.4259*dag_for_dag[[#This Row],[Temp]]+1.8992),"")</f>
        <v/>
      </c>
      <c r="K163" s="50" t="str">
        <f>IF(ISNUMBER(dag_for_dag[[#This Row],[Temp]]),K162+((0.0426*dag_for_dag[[#This Row],[Temp]]^2)+(0.4259*dag_for_dag[[#This Row],[Temp]]+1.8992)),"")</f>
        <v/>
      </c>
      <c r="L163" s="50" t="str">
        <f>IF(ISNUMBER(dag_for_dag[[#This Row],[Temp]]),L162+dag_for_dag[[#This Row],[Temp]],"")</f>
        <v/>
      </c>
      <c r="M163" s="51" t="str">
        <f>IFERROR(INDEX(milepæler[Milepæler],MATCH(dag_for_dag[[#This Row],[Dato]],milepæler[Dato],0)),"")</f>
        <v/>
      </c>
      <c r="N163" s="50" t="str">
        <f>IF(ISNUMBER(dag_for_dag[[#This Row],[Temp]]),dag_for_dag[[#This Row],[Døgngrad]]-dag_for_dag[[#This Row],[Modning]],"")</f>
        <v/>
      </c>
    </row>
    <row r="164" spans="6:14" x14ac:dyDescent="0.25">
      <c r="F164" s="4">
        <f>_xlfn.ISOWEEKNUM(dag_for_dag[[#This Row],[Dato]])</f>
        <v>15</v>
      </c>
      <c r="G164" s="1">
        <f t="shared" si="2"/>
        <v>45029</v>
      </c>
      <c r="H164" s="5" t="str">
        <f>INDEX(Tabell5[Ukedagnavn],MATCH(WEEKDAY(dag_for_dag[[#This Row],[Dato]],2),Tabell5[Ukedag],0))</f>
        <v>Torsdag</v>
      </c>
      <c r="I164" s="40"/>
      <c r="J164" s="5" t="str">
        <f>IF(ISNUMBER(dag_for_dag[[#This Row],[Temp]]),(0.0426*dag_for_dag[[#This Row],[Temp]]^2)+(0.4259*dag_for_dag[[#This Row],[Temp]]+1.8992),"")</f>
        <v/>
      </c>
      <c r="K164" s="50" t="str">
        <f>IF(ISNUMBER(dag_for_dag[[#This Row],[Temp]]),K163+((0.0426*dag_for_dag[[#This Row],[Temp]]^2)+(0.4259*dag_for_dag[[#This Row],[Temp]]+1.8992)),"")</f>
        <v/>
      </c>
      <c r="L164" s="50" t="str">
        <f>IF(ISNUMBER(dag_for_dag[[#This Row],[Temp]]),L163+dag_for_dag[[#This Row],[Temp]],"")</f>
        <v/>
      </c>
      <c r="M164" s="51" t="str">
        <f>IFERROR(INDEX(milepæler[Milepæler],MATCH(dag_for_dag[[#This Row],[Dato]],milepæler[Dato],0)),"")</f>
        <v/>
      </c>
      <c r="N164" s="50" t="str">
        <f>IF(ISNUMBER(dag_for_dag[[#This Row],[Temp]]),dag_for_dag[[#This Row],[Døgngrad]]-dag_for_dag[[#This Row],[Modning]],"")</f>
        <v/>
      </c>
    </row>
    <row r="165" spans="6:14" x14ac:dyDescent="0.25">
      <c r="F165" s="4">
        <f>_xlfn.ISOWEEKNUM(dag_for_dag[[#This Row],[Dato]])</f>
        <v>15</v>
      </c>
      <c r="G165" s="1">
        <f t="shared" si="2"/>
        <v>45030</v>
      </c>
      <c r="H165" s="5" t="str">
        <f>INDEX(Tabell5[Ukedagnavn],MATCH(WEEKDAY(dag_for_dag[[#This Row],[Dato]],2),Tabell5[Ukedag],0))</f>
        <v>Fredag</v>
      </c>
      <c r="I165" s="40"/>
      <c r="J165" s="5" t="str">
        <f>IF(ISNUMBER(dag_for_dag[[#This Row],[Temp]]),(0.0426*dag_for_dag[[#This Row],[Temp]]^2)+(0.4259*dag_for_dag[[#This Row],[Temp]]+1.8992),"")</f>
        <v/>
      </c>
      <c r="K165" s="50" t="str">
        <f>IF(ISNUMBER(dag_for_dag[[#This Row],[Temp]]),K164+((0.0426*dag_for_dag[[#This Row],[Temp]]^2)+(0.4259*dag_for_dag[[#This Row],[Temp]]+1.8992)),"")</f>
        <v/>
      </c>
      <c r="L165" s="50" t="str">
        <f>IF(ISNUMBER(dag_for_dag[[#This Row],[Temp]]),L164+dag_for_dag[[#This Row],[Temp]],"")</f>
        <v/>
      </c>
      <c r="M165" s="51" t="str">
        <f>IFERROR(INDEX(milepæler[Milepæler],MATCH(dag_for_dag[[#This Row],[Dato]],milepæler[Dato],0)),"")</f>
        <v/>
      </c>
      <c r="N165" s="50" t="str">
        <f>IF(ISNUMBER(dag_for_dag[[#This Row],[Temp]]),dag_for_dag[[#This Row],[Døgngrad]]-dag_for_dag[[#This Row],[Modning]],"")</f>
        <v/>
      </c>
    </row>
    <row r="166" spans="6:14" x14ac:dyDescent="0.25">
      <c r="F166" s="4">
        <f>_xlfn.ISOWEEKNUM(dag_for_dag[[#This Row],[Dato]])</f>
        <v>15</v>
      </c>
      <c r="G166" s="1">
        <f t="shared" si="2"/>
        <v>45031</v>
      </c>
      <c r="H166" s="5" t="str">
        <f>INDEX(Tabell5[Ukedagnavn],MATCH(WEEKDAY(dag_for_dag[[#This Row],[Dato]],2),Tabell5[Ukedag],0))</f>
        <v>Lørdag</v>
      </c>
      <c r="I166" s="40"/>
      <c r="J166" s="5" t="str">
        <f>IF(ISNUMBER(dag_for_dag[[#This Row],[Temp]]),(0.0426*dag_for_dag[[#This Row],[Temp]]^2)+(0.4259*dag_for_dag[[#This Row],[Temp]]+1.8992),"")</f>
        <v/>
      </c>
      <c r="K166" s="50" t="str">
        <f>IF(ISNUMBER(dag_for_dag[[#This Row],[Temp]]),K165+((0.0426*dag_for_dag[[#This Row],[Temp]]^2)+(0.4259*dag_for_dag[[#This Row],[Temp]]+1.8992)),"")</f>
        <v/>
      </c>
      <c r="L166" s="50" t="str">
        <f>IF(ISNUMBER(dag_for_dag[[#This Row],[Temp]]),L165+dag_for_dag[[#This Row],[Temp]],"")</f>
        <v/>
      </c>
      <c r="M166" s="51" t="str">
        <f>IFERROR(INDEX(milepæler[Milepæler],MATCH(dag_for_dag[[#This Row],[Dato]],milepæler[Dato],0)),"")</f>
        <v/>
      </c>
      <c r="N166" s="50" t="str">
        <f>IF(ISNUMBER(dag_for_dag[[#This Row],[Temp]]),dag_for_dag[[#This Row],[Døgngrad]]-dag_for_dag[[#This Row],[Modning]],"")</f>
        <v/>
      </c>
    </row>
    <row r="167" spans="6:14" x14ac:dyDescent="0.25">
      <c r="F167" s="4">
        <f>_xlfn.ISOWEEKNUM(dag_for_dag[[#This Row],[Dato]])</f>
        <v>15</v>
      </c>
      <c r="G167" s="1">
        <f t="shared" si="2"/>
        <v>45032</v>
      </c>
      <c r="H167" s="5" t="str">
        <f>INDEX(Tabell5[Ukedagnavn],MATCH(WEEKDAY(dag_for_dag[[#This Row],[Dato]],2),Tabell5[Ukedag],0))</f>
        <v>Søndag</v>
      </c>
      <c r="I167" s="40"/>
      <c r="J167" s="5" t="str">
        <f>IF(ISNUMBER(dag_for_dag[[#This Row],[Temp]]),(0.0426*dag_for_dag[[#This Row],[Temp]]^2)+(0.4259*dag_for_dag[[#This Row],[Temp]]+1.8992),"")</f>
        <v/>
      </c>
      <c r="K167" s="50" t="str">
        <f>IF(ISNUMBER(dag_for_dag[[#This Row],[Temp]]),K166+((0.0426*dag_for_dag[[#This Row],[Temp]]^2)+(0.4259*dag_for_dag[[#This Row],[Temp]]+1.8992)),"")</f>
        <v/>
      </c>
      <c r="L167" s="50" t="str">
        <f>IF(ISNUMBER(dag_for_dag[[#This Row],[Temp]]),L166+dag_for_dag[[#This Row],[Temp]],"")</f>
        <v/>
      </c>
      <c r="M167" s="51" t="str">
        <f>IFERROR(INDEX(milepæler[Milepæler],MATCH(dag_for_dag[[#This Row],[Dato]],milepæler[Dato],0)),"")</f>
        <v/>
      </c>
      <c r="N167" s="50" t="str">
        <f>IF(ISNUMBER(dag_for_dag[[#This Row],[Temp]]),dag_for_dag[[#This Row],[Døgngrad]]-dag_for_dag[[#This Row],[Modning]],"")</f>
        <v/>
      </c>
    </row>
    <row r="168" spans="6:14" x14ac:dyDescent="0.25">
      <c r="F168" s="4">
        <f>_xlfn.ISOWEEKNUM(dag_for_dag[[#This Row],[Dato]])</f>
        <v>16</v>
      </c>
      <c r="G168" s="1">
        <f t="shared" si="2"/>
        <v>45033</v>
      </c>
      <c r="H168" s="5" t="str">
        <f>INDEX(Tabell5[Ukedagnavn],MATCH(WEEKDAY(dag_for_dag[[#This Row],[Dato]],2),Tabell5[Ukedag],0))</f>
        <v>Mandag</v>
      </c>
      <c r="I168" s="40"/>
      <c r="J168" s="5" t="str">
        <f>IF(ISNUMBER(dag_for_dag[[#This Row],[Temp]]),(0.0426*dag_for_dag[[#This Row],[Temp]]^2)+(0.4259*dag_for_dag[[#This Row],[Temp]]+1.8992),"")</f>
        <v/>
      </c>
      <c r="K168" s="50" t="str">
        <f>IF(ISNUMBER(dag_for_dag[[#This Row],[Temp]]),K167+((0.0426*dag_for_dag[[#This Row],[Temp]]^2)+(0.4259*dag_for_dag[[#This Row],[Temp]]+1.8992)),"")</f>
        <v/>
      </c>
      <c r="L168" s="50" t="str">
        <f>IF(ISNUMBER(dag_for_dag[[#This Row],[Temp]]),L167+dag_for_dag[[#This Row],[Temp]],"")</f>
        <v/>
      </c>
      <c r="M168" s="51" t="str">
        <f>IFERROR(INDEX(milepæler[Milepæler],MATCH(dag_for_dag[[#This Row],[Dato]],milepæler[Dato],0)),"")</f>
        <v/>
      </c>
      <c r="N168" s="50" t="str">
        <f>IF(ISNUMBER(dag_for_dag[[#This Row],[Temp]]),dag_for_dag[[#This Row],[Døgngrad]]-dag_for_dag[[#This Row],[Modning]],"")</f>
        <v/>
      </c>
    </row>
    <row r="169" spans="6:14" x14ac:dyDescent="0.25">
      <c r="F169" s="4">
        <f>_xlfn.ISOWEEKNUM(dag_for_dag[[#This Row],[Dato]])</f>
        <v>16</v>
      </c>
      <c r="G169" s="1">
        <f t="shared" si="2"/>
        <v>45034</v>
      </c>
      <c r="H169" s="5" t="str">
        <f>INDEX(Tabell5[Ukedagnavn],MATCH(WEEKDAY(dag_for_dag[[#This Row],[Dato]],2),Tabell5[Ukedag],0))</f>
        <v>Tirsdag</v>
      </c>
      <c r="I169" s="40"/>
      <c r="J169" s="5" t="str">
        <f>IF(ISNUMBER(dag_for_dag[[#This Row],[Temp]]),(0.0426*dag_for_dag[[#This Row],[Temp]]^2)+(0.4259*dag_for_dag[[#This Row],[Temp]]+1.8992),"")</f>
        <v/>
      </c>
      <c r="K169" s="50" t="str">
        <f>IF(ISNUMBER(dag_for_dag[[#This Row],[Temp]]),K168+((0.0426*dag_for_dag[[#This Row],[Temp]]^2)+(0.4259*dag_for_dag[[#This Row],[Temp]]+1.8992)),"")</f>
        <v/>
      </c>
      <c r="L169" s="50" t="str">
        <f>IF(ISNUMBER(dag_for_dag[[#This Row],[Temp]]),L168+dag_for_dag[[#This Row],[Temp]],"")</f>
        <v/>
      </c>
      <c r="M169" s="51" t="str">
        <f>IFERROR(INDEX(milepæler[Milepæler],MATCH(dag_for_dag[[#This Row],[Dato]],milepæler[Dato],0)),"")</f>
        <v/>
      </c>
      <c r="N169" s="50" t="str">
        <f>IF(ISNUMBER(dag_for_dag[[#This Row],[Temp]]),dag_for_dag[[#This Row],[Døgngrad]]-dag_for_dag[[#This Row],[Modning]],"")</f>
        <v/>
      </c>
    </row>
    <row r="170" spans="6:14" x14ac:dyDescent="0.25">
      <c r="F170" s="4">
        <f>_xlfn.ISOWEEKNUM(dag_for_dag[[#This Row],[Dato]])</f>
        <v>16</v>
      </c>
      <c r="G170" s="1">
        <f t="shared" si="2"/>
        <v>45035</v>
      </c>
      <c r="H170" s="5" t="str">
        <f>INDEX(Tabell5[Ukedagnavn],MATCH(WEEKDAY(dag_for_dag[[#This Row],[Dato]],2),Tabell5[Ukedag],0))</f>
        <v>Onsdag</v>
      </c>
      <c r="I170" s="40"/>
      <c r="J170" s="5" t="str">
        <f>IF(ISNUMBER(dag_for_dag[[#This Row],[Temp]]),(0.0426*dag_for_dag[[#This Row],[Temp]]^2)+(0.4259*dag_for_dag[[#This Row],[Temp]]+1.8992),"")</f>
        <v/>
      </c>
      <c r="K170" s="50" t="str">
        <f>IF(ISNUMBER(dag_for_dag[[#This Row],[Temp]]),K169+((0.0426*dag_for_dag[[#This Row],[Temp]]^2)+(0.4259*dag_for_dag[[#This Row],[Temp]]+1.8992)),"")</f>
        <v/>
      </c>
      <c r="L170" s="50" t="str">
        <f>IF(ISNUMBER(dag_for_dag[[#This Row],[Temp]]),L169+dag_for_dag[[#This Row],[Temp]],"")</f>
        <v/>
      </c>
      <c r="M170" s="51" t="str">
        <f>IFERROR(INDEX(milepæler[Milepæler],MATCH(dag_for_dag[[#This Row],[Dato]],milepæler[Dato],0)),"")</f>
        <v/>
      </c>
      <c r="N170" s="50" t="str">
        <f>IF(ISNUMBER(dag_for_dag[[#This Row],[Temp]]),dag_for_dag[[#This Row],[Døgngrad]]-dag_for_dag[[#This Row],[Modning]],"")</f>
        <v/>
      </c>
    </row>
    <row r="171" spans="6:14" x14ac:dyDescent="0.25">
      <c r="F171" s="4">
        <f>_xlfn.ISOWEEKNUM(dag_for_dag[[#This Row],[Dato]])</f>
        <v>16</v>
      </c>
      <c r="G171" s="1">
        <f t="shared" si="2"/>
        <v>45036</v>
      </c>
      <c r="H171" s="5" t="str">
        <f>INDEX(Tabell5[Ukedagnavn],MATCH(WEEKDAY(dag_for_dag[[#This Row],[Dato]],2),Tabell5[Ukedag],0))</f>
        <v>Torsdag</v>
      </c>
      <c r="I171" s="40"/>
      <c r="J171" s="5" t="str">
        <f>IF(ISNUMBER(dag_for_dag[[#This Row],[Temp]]),(0.0426*dag_for_dag[[#This Row],[Temp]]^2)+(0.4259*dag_for_dag[[#This Row],[Temp]]+1.8992),"")</f>
        <v/>
      </c>
      <c r="K171" s="50" t="str">
        <f>IF(ISNUMBER(dag_for_dag[[#This Row],[Temp]]),K170+((0.0426*dag_for_dag[[#This Row],[Temp]]^2)+(0.4259*dag_for_dag[[#This Row],[Temp]]+1.8992)),"")</f>
        <v/>
      </c>
      <c r="L171" s="50" t="str">
        <f>IF(ISNUMBER(dag_for_dag[[#This Row],[Temp]]),L170+dag_for_dag[[#This Row],[Temp]],"")</f>
        <v/>
      </c>
      <c r="M171" s="51" t="str">
        <f>IFERROR(INDEX(milepæler[Milepæler],MATCH(dag_for_dag[[#This Row],[Dato]],milepæler[Dato],0)),"")</f>
        <v/>
      </c>
      <c r="N171" s="50" t="str">
        <f>IF(ISNUMBER(dag_for_dag[[#This Row],[Temp]]),dag_for_dag[[#This Row],[Døgngrad]]-dag_for_dag[[#This Row],[Modning]],"")</f>
        <v/>
      </c>
    </row>
    <row r="172" spans="6:14" x14ac:dyDescent="0.25">
      <c r="F172" s="4">
        <f>_xlfn.ISOWEEKNUM(dag_for_dag[[#This Row],[Dato]])</f>
        <v>16</v>
      </c>
      <c r="G172" s="1">
        <f t="shared" si="2"/>
        <v>45037</v>
      </c>
      <c r="H172" s="5" t="str">
        <f>INDEX(Tabell5[Ukedagnavn],MATCH(WEEKDAY(dag_for_dag[[#This Row],[Dato]],2),Tabell5[Ukedag],0))</f>
        <v>Fredag</v>
      </c>
      <c r="I172" s="40"/>
      <c r="J172" s="5" t="str">
        <f>IF(ISNUMBER(dag_for_dag[[#This Row],[Temp]]),(0.0426*dag_for_dag[[#This Row],[Temp]]^2)+(0.4259*dag_for_dag[[#This Row],[Temp]]+1.8992),"")</f>
        <v/>
      </c>
      <c r="K172" s="50" t="str">
        <f>IF(ISNUMBER(dag_for_dag[[#This Row],[Temp]]),K171+((0.0426*dag_for_dag[[#This Row],[Temp]]^2)+(0.4259*dag_for_dag[[#This Row],[Temp]]+1.8992)),"")</f>
        <v/>
      </c>
      <c r="L172" s="50" t="str">
        <f>IF(ISNUMBER(dag_for_dag[[#This Row],[Temp]]),L171+dag_for_dag[[#This Row],[Temp]],"")</f>
        <v/>
      </c>
      <c r="M172" s="51" t="str">
        <f>IFERROR(INDEX(milepæler[Milepæler],MATCH(dag_for_dag[[#This Row],[Dato]],milepæler[Dato],0)),"")</f>
        <v/>
      </c>
      <c r="N172" s="50" t="str">
        <f>IF(ISNUMBER(dag_for_dag[[#This Row],[Temp]]),dag_for_dag[[#This Row],[Døgngrad]]-dag_for_dag[[#This Row],[Modning]],"")</f>
        <v/>
      </c>
    </row>
    <row r="173" spans="6:14" x14ac:dyDescent="0.25">
      <c r="F173" s="4">
        <f>_xlfn.ISOWEEKNUM(dag_for_dag[[#This Row],[Dato]])</f>
        <v>16</v>
      </c>
      <c r="G173" s="1">
        <f>G172+1</f>
        <v>45038</v>
      </c>
      <c r="H173" s="5" t="str">
        <f>INDEX(Tabell5[Ukedagnavn],MATCH(WEEKDAY(dag_for_dag[[#This Row],[Dato]],2),Tabell5[Ukedag],0))</f>
        <v>Lørdag</v>
      </c>
      <c r="I173" s="40"/>
      <c r="J173" s="5" t="str">
        <f>IF(ISNUMBER(dag_for_dag[[#This Row],[Temp]]),(0.0426*dag_for_dag[[#This Row],[Temp]]^2)+(0.4259*dag_for_dag[[#This Row],[Temp]]+1.8992),"")</f>
        <v/>
      </c>
      <c r="K173" s="50" t="str">
        <f>IF(ISNUMBER(dag_for_dag[[#This Row],[Temp]]),K172+((0.0426*dag_for_dag[[#This Row],[Temp]]^2)+(0.4259*dag_for_dag[[#This Row],[Temp]]+1.8992)),"")</f>
        <v/>
      </c>
      <c r="L173" s="50" t="str">
        <f>IF(ISNUMBER(dag_for_dag[[#This Row],[Temp]]),L172+dag_for_dag[[#This Row],[Temp]],"")</f>
        <v/>
      </c>
      <c r="M173" s="51" t="str">
        <f>IFERROR(INDEX(milepæler[Milepæler],MATCH(dag_for_dag[[#This Row],[Dato]],milepæler[Dato],0)),"")</f>
        <v/>
      </c>
      <c r="N173" s="50" t="str">
        <f>IF(ISNUMBER(dag_for_dag[[#This Row],[Temp]]),dag_for_dag[[#This Row],[Døgngrad]]-dag_for_dag[[#This Row],[Modning]],"")</f>
        <v/>
      </c>
    </row>
    <row r="174" spans="6:14" x14ac:dyDescent="0.25">
      <c r="F174" s="4">
        <f>_xlfn.ISOWEEKNUM(dag_for_dag[[#This Row],[Dato]])</f>
        <v>16</v>
      </c>
      <c r="G174" s="1">
        <f t="shared" ref="G174:G186" si="3">G173+1</f>
        <v>45039</v>
      </c>
      <c r="H174" s="5" t="str">
        <f>INDEX(Tabell5[Ukedagnavn],MATCH(WEEKDAY(dag_for_dag[[#This Row],[Dato]],2),Tabell5[Ukedag],0))</f>
        <v>Søndag</v>
      </c>
      <c r="I174" s="40"/>
      <c r="J174" s="5" t="str">
        <f>IF(ISNUMBER(dag_for_dag[[#This Row],[Temp]]),(0.0426*dag_for_dag[[#This Row],[Temp]]^2)+(0.4259*dag_for_dag[[#This Row],[Temp]]+1.8992),"")</f>
        <v/>
      </c>
      <c r="K174" s="50" t="str">
        <f>IF(ISNUMBER(dag_for_dag[[#This Row],[Temp]]),K173+((0.0426*dag_for_dag[[#This Row],[Temp]]^2)+(0.4259*dag_for_dag[[#This Row],[Temp]]+1.8992)),"")</f>
        <v/>
      </c>
      <c r="L174" s="50" t="str">
        <f>IF(ISNUMBER(dag_for_dag[[#This Row],[Temp]]),L173+dag_for_dag[[#This Row],[Temp]],"")</f>
        <v/>
      </c>
      <c r="M174" s="51" t="str">
        <f>IFERROR(INDEX(milepæler[Milepæler],MATCH(dag_for_dag[[#This Row],[Dato]],milepæler[Dato],0)),"")</f>
        <v/>
      </c>
      <c r="N174" s="50" t="str">
        <f>IF(ISNUMBER(dag_for_dag[[#This Row],[Temp]]),dag_for_dag[[#This Row],[Døgngrad]]-dag_for_dag[[#This Row],[Modning]],"")</f>
        <v/>
      </c>
    </row>
    <row r="175" spans="6:14" x14ac:dyDescent="0.25">
      <c r="F175" s="4">
        <f>_xlfn.ISOWEEKNUM(dag_for_dag[[#This Row],[Dato]])</f>
        <v>17</v>
      </c>
      <c r="G175" s="1">
        <f t="shared" si="3"/>
        <v>45040</v>
      </c>
      <c r="H175" s="5" t="str">
        <f>INDEX(Tabell5[Ukedagnavn],MATCH(WEEKDAY(dag_for_dag[[#This Row],[Dato]],2),Tabell5[Ukedag],0))</f>
        <v>Mandag</v>
      </c>
      <c r="I175" s="40"/>
      <c r="J175" s="5" t="str">
        <f>IF(ISNUMBER(dag_for_dag[[#This Row],[Temp]]),(0.0426*dag_for_dag[[#This Row],[Temp]]^2)+(0.4259*dag_for_dag[[#This Row],[Temp]]+1.8992),"")</f>
        <v/>
      </c>
      <c r="K175" s="50" t="str">
        <f>IF(ISNUMBER(dag_for_dag[[#This Row],[Temp]]),K174+((0.0426*dag_for_dag[[#This Row],[Temp]]^2)+(0.4259*dag_for_dag[[#This Row],[Temp]]+1.8992)),"")</f>
        <v/>
      </c>
      <c r="L175" s="50" t="str">
        <f>IF(ISNUMBER(dag_for_dag[[#This Row],[Temp]]),L174+dag_for_dag[[#This Row],[Temp]],"")</f>
        <v/>
      </c>
      <c r="M175" s="51" t="str">
        <f>IFERROR(INDEX(milepæler[Milepæler],MATCH(dag_for_dag[[#This Row],[Dato]],milepæler[Dato],0)),"")</f>
        <v/>
      </c>
      <c r="N175" s="50" t="str">
        <f>IF(ISNUMBER(dag_for_dag[[#This Row],[Temp]]),dag_for_dag[[#This Row],[Døgngrad]]-dag_for_dag[[#This Row],[Modning]],"")</f>
        <v/>
      </c>
    </row>
    <row r="176" spans="6:14" x14ac:dyDescent="0.25">
      <c r="F176" s="4">
        <f>_xlfn.ISOWEEKNUM(dag_for_dag[[#This Row],[Dato]])</f>
        <v>17</v>
      </c>
      <c r="G176" s="1">
        <f t="shared" si="3"/>
        <v>45041</v>
      </c>
      <c r="H176" s="5" t="str">
        <f>INDEX(Tabell5[Ukedagnavn],MATCH(WEEKDAY(dag_for_dag[[#This Row],[Dato]],2),Tabell5[Ukedag],0))</f>
        <v>Tirsdag</v>
      </c>
      <c r="I176" s="40"/>
      <c r="J176" s="5" t="str">
        <f>IF(ISNUMBER(dag_for_dag[[#This Row],[Temp]]),(0.0426*dag_for_dag[[#This Row],[Temp]]^2)+(0.4259*dag_for_dag[[#This Row],[Temp]]+1.8992),"")</f>
        <v/>
      </c>
      <c r="K176" s="50" t="str">
        <f>IF(ISNUMBER(dag_for_dag[[#This Row],[Temp]]),K175+((0.0426*dag_for_dag[[#This Row],[Temp]]^2)+(0.4259*dag_for_dag[[#This Row],[Temp]]+1.8992)),"")</f>
        <v/>
      </c>
      <c r="L176" s="50" t="str">
        <f>IF(ISNUMBER(dag_for_dag[[#This Row],[Temp]]),L175+dag_for_dag[[#This Row],[Temp]],"")</f>
        <v/>
      </c>
      <c r="M176" s="51" t="str">
        <f>IFERROR(INDEX(milepæler[Milepæler],MATCH(dag_for_dag[[#This Row],[Dato]],milepæler[Dato],0)),"")</f>
        <v/>
      </c>
      <c r="N176" s="50" t="str">
        <f>IF(ISNUMBER(dag_for_dag[[#This Row],[Temp]]),dag_for_dag[[#This Row],[Døgngrad]]-dag_for_dag[[#This Row],[Modning]],"")</f>
        <v/>
      </c>
    </row>
    <row r="177" spans="6:14" x14ac:dyDescent="0.25">
      <c r="F177" s="4">
        <f>_xlfn.ISOWEEKNUM(dag_for_dag[[#This Row],[Dato]])</f>
        <v>17</v>
      </c>
      <c r="G177" s="1">
        <f t="shared" si="3"/>
        <v>45042</v>
      </c>
      <c r="H177" s="5" t="str">
        <f>INDEX(Tabell5[Ukedagnavn],MATCH(WEEKDAY(dag_for_dag[[#This Row],[Dato]],2),Tabell5[Ukedag],0))</f>
        <v>Onsdag</v>
      </c>
      <c r="I177" s="40"/>
      <c r="J177" s="5" t="str">
        <f>IF(ISNUMBER(dag_for_dag[[#This Row],[Temp]]),(0.0426*dag_for_dag[[#This Row],[Temp]]^2)+(0.4259*dag_for_dag[[#This Row],[Temp]]+1.8992),"")</f>
        <v/>
      </c>
      <c r="K177" s="50" t="str">
        <f>IF(ISNUMBER(dag_for_dag[[#This Row],[Temp]]),K176+((0.0426*dag_for_dag[[#This Row],[Temp]]^2)+(0.4259*dag_for_dag[[#This Row],[Temp]]+1.8992)),"")</f>
        <v/>
      </c>
      <c r="L177" s="50" t="str">
        <f>IF(ISNUMBER(dag_for_dag[[#This Row],[Temp]]),L176+dag_for_dag[[#This Row],[Temp]],"")</f>
        <v/>
      </c>
      <c r="M177" s="51" t="str">
        <f>IFERROR(INDEX(milepæler[Milepæler],MATCH(dag_for_dag[[#This Row],[Dato]],milepæler[Dato],0)),"")</f>
        <v/>
      </c>
      <c r="N177" s="50" t="str">
        <f>IF(ISNUMBER(dag_for_dag[[#This Row],[Temp]]),dag_for_dag[[#This Row],[Døgngrad]]-dag_for_dag[[#This Row],[Modning]],"")</f>
        <v/>
      </c>
    </row>
    <row r="178" spans="6:14" x14ac:dyDescent="0.25">
      <c r="F178" s="4">
        <f>_xlfn.ISOWEEKNUM(dag_for_dag[[#This Row],[Dato]])</f>
        <v>17</v>
      </c>
      <c r="G178" s="1">
        <f t="shared" si="3"/>
        <v>45043</v>
      </c>
      <c r="H178" s="5" t="str">
        <f>INDEX(Tabell5[Ukedagnavn],MATCH(WEEKDAY(dag_for_dag[[#This Row],[Dato]],2),Tabell5[Ukedag],0))</f>
        <v>Torsdag</v>
      </c>
      <c r="I178" s="40"/>
      <c r="J178" s="5" t="str">
        <f>IF(ISNUMBER(dag_for_dag[[#This Row],[Temp]]),(0.0426*dag_for_dag[[#This Row],[Temp]]^2)+(0.4259*dag_for_dag[[#This Row],[Temp]]+1.8992),"")</f>
        <v/>
      </c>
      <c r="K178" s="50" t="str">
        <f>IF(ISNUMBER(dag_for_dag[[#This Row],[Temp]]),K177+((0.0426*dag_for_dag[[#This Row],[Temp]]^2)+(0.4259*dag_for_dag[[#This Row],[Temp]]+1.8992)),"")</f>
        <v/>
      </c>
      <c r="L178" s="50" t="str">
        <f>IF(ISNUMBER(dag_for_dag[[#This Row],[Temp]]),L177+dag_for_dag[[#This Row],[Temp]],"")</f>
        <v/>
      </c>
      <c r="M178" s="51" t="str">
        <f>IFERROR(INDEX(milepæler[Milepæler],MATCH(dag_for_dag[[#This Row],[Dato]],milepæler[Dato],0)),"")</f>
        <v/>
      </c>
      <c r="N178" s="50" t="str">
        <f>IF(ISNUMBER(dag_for_dag[[#This Row],[Temp]]),dag_for_dag[[#This Row],[Døgngrad]]-dag_for_dag[[#This Row],[Modning]],"")</f>
        <v/>
      </c>
    </row>
    <row r="179" spans="6:14" x14ac:dyDescent="0.25">
      <c r="F179" s="4">
        <f>_xlfn.ISOWEEKNUM(dag_for_dag[[#This Row],[Dato]])</f>
        <v>17</v>
      </c>
      <c r="G179" s="1">
        <f t="shared" si="3"/>
        <v>45044</v>
      </c>
      <c r="H179" s="5" t="str">
        <f>INDEX(Tabell5[Ukedagnavn],MATCH(WEEKDAY(dag_for_dag[[#This Row],[Dato]],2),Tabell5[Ukedag],0))</f>
        <v>Fredag</v>
      </c>
      <c r="I179" s="40"/>
      <c r="J179" s="5" t="str">
        <f>IF(ISNUMBER(dag_for_dag[[#This Row],[Temp]]),(0.0426*dag_for_dag[[#This Row],[Temp]]^2)+(0.4259*dag_for_dag[[#This Row],[Temp]]+1.8992),"")</f>
        <v/>
      </c>
      <c r="K179" s="50" t="str">
        <f>IF(ISNUMBER(dag_for_dag[[#This Row],[Temp]]),K178+((0.0426*dag_for_dag[[#This Row],[Temp]]^2)+(0.4259*dag_for_dag[[#This Row],[Temp]]+1.8992)),"")</f>
        <v/>
      </c>
      <c r="L179" s="50" t="str">
        <f>IF(ISNUMBER(dag_for_dag[[#This Row],[Temp]]),L178+dag_for_dag[[#This Row],[Temp]],"")</f>
        <v/>
      </c>
      <c r="M179" s="51" t="str">
        <f>IFERROR(INDEX(milepæler[Milepæler],MATCH(dag_for_dag[[#This Row],[Dato]],milepæler[Dato],0)),"")</f>
        <v/>
      </c>
      <c r="N179" s="50" t="str">
        <f>IF(ISNUMBER(dag_for_dag[[#This Row],[Temp]]),dag_for_dag[[#This Row],[Døgngrad]]-dag_for_dag[[#This Row],[Modning]],"")</f>
        <v/>
      </c>
    </row>
    <row r="180" spans="6:14" x14ac:dyDescent="0.25">
      <c r="F180" s="4">
        <f>_xlfn.ISOWEEKNUM(dag_for_dag[[#This Row],[Dato]])</f>
        <v>17</v>
      </c>
      <c r="G180" s="1">
        <f t="shared" si="3"/>
        <v>45045</v>
      </c>
      <c r="H180" s="5" t="str">
        <f>INDEX(Tabell5[Ukedagnavn],MATCH(WEEKDAY(dag_for_dag[[#This Row],[Dato]],2),Tabell5[Ukedag],0))</f>
        <v>Lørdag</v>
      </c>
      <c r="I180" s="40"/>
      <c r="J180" s="5" t="str">
        <f>IF(ISNUMBER(dag_for_dag[[#This Row],[Temp]]),(0.0426*dag_for_dag[[#This Row],[Temp]]^2)+(0.4259*dag_for_dag[[#This Row],[Temp]]+1.8992),"")</f>
        <v/>
      </c>
      <c r="K180" s="50" t="str">
        <f>IF(ISNUMBER(dag_for_dag[[#This Row],[Temp]]),K179+((0.0426*dag_for_dag[[#This Row],[Temp]]^2)+(0.4259*dag_for_dag[[#This Row],[Temp]]+1.8992)),"")</f>
        <v/>
      </c>
      <c r="L180" s="50" t="str">
        <f>IF(ISNUMBER(dag_for_dag[[#This Row],[Temp]]),L179+dag_for_dag[[#This Row],[Temp]],"")</f>
        <v/>
      </c>
      <c r="M180" s="51" t="str">
        <f>IFERROR(INDEX(milepæler[Milepæler],MATCH(dag_for_dag[[#This Row],[Dato]],milepæler[Dato],0)),"")</f>
        <v/>
      </c>
      <c r="N180" s="50" t="str">
        <f>IF(ISNUMBER(dag_for_dag[[#This Row],[Temp]]),dag_for_dag[[#This Row],[Døgngrad]]-dag_for_dag[[#This Row],[Modning]],"")</f>
        <v/>
      </c>
    </row>
    <row r="181" spans="6:14" x14ac:dyDescent="0.25">
      <c r="F181" s="4">
        <f>_xlfn.ISOWEEKNUM(dag_for_dag[[#This Row],[Dato]])</f>
        <v>17</v>
      </c>
      <c r="G181" s="1">
        <f t="shared" si="3"/>
        <v>45046</v>
      </c>
      <c r="H181" s="5" t="str">
        <f>INDEX(Tabell5[Ukedagnavn],MATCH(WEEKDAY(dag_for_dag[[#This Row],[Dato]],2),Tabell5[Ukedag],0))</f>
        <v>Søndag</v>
      </c>
      <c r="I181" s="40"/>
      <c r="J181" s="5" t="str">
        <f>IF(ISNUMBER(dag_for_dag[[#This Row],[Temp]]),(0.0426*dag_for_dag[[#This Row],[Temp]]^2)+(0.4259*dag_for_dag[[#This Row],[Temp]]+1.8992),"")</f>
        <v/>
      </c>
      <c r="K181" s="50" t="str">
        <f>IF(ISNUMBER(dag_for_dag[[#This Row],[Temp]]),K180+((0.0426*dag_for_dag[[#This Row],[Temp]]^2)+(0.4259*dag_for_dag[[#This Row],[Temp]]+1.8992)),"")</f>
        <v/>
      </c>
      <c r="L181" s="50" t="str">
        <f>IF(ISNUMBER(dag_for_dag[[#This Row],[Temp]]),L180+dag_for_dag[[#This Row],[Temp]],"")</f>
        <v/>
      </c>
      <c r="M181" s="51" t="str">
        <f>IFERROR(INDEX(milepæler[Milepæler],MATCH(dag_for_dag[[#This Row],[Dato]],milepæler[Dato],0)),"")</f>
        <v/>
      </c>
      <c r="N181" s="50" t="str">
        <f>IF(ISNUMBER(dag_for_dag[[#This Row],[Temp]]),dag_for_dag[[#This Row],[Døgngrad]]-dag_for_dag[[#This Row],[Modning]],"")</f>
        <v/>
      </c>
    </row>
    <row r="182" spans="6:14" x14ac:dyDescent="0.25">
      <c r="F182" s="4">
        <f>_xlfn.ISOWEEKNUM(dag_for_dag[[#This Row],[Dato]])</f>
        <v>18</v>
      </c>
      <c r="G182" s="1">
        <f t="shared" si="3"/>
        <v>45047</v>
      </c>
      <c r="H182" s="5" t="str">
        <f>INDEX(Tabell5[Ukedagnavn],MATCH(WEEKDAY(dag_for_dag[[#This Row],[Dato]],2),Tabell5[Ukedag],0))</f>
        <v>Mandag</v>
      </c>
      <c r="I182" s="40"/>
      <c r="J182" s="5" t="str">
        <f>IF(ISNUMBER(dag_for_dag[[#This Row],[Temp]]),(0.0426*dag_for_dag[[#This Row],[Temp]]^2)+(0.4259*dag_for_dag[[#This Row],[Temp]]+1.8992),"")</f>
        <v/>
      </c>
      <c r="K182" s="50" t="str">
        <f>IF(ISNUMBER(dag_for_dag[[#This Row],[Temp]]),K181+((0.0426*dag_for_dag[[#This Row],[Temp]]^2)+(0.4259*dag_for_dag[[#This Row],[Temp]]+1.8992)),"")</f>
        <v/>
      </c>
      <c r="L182" s="50" t="str">
        <f>IF(ISNUMBER(dag_for_dag[[#This Row],[Temp]]),L181+dag_for_dag[[#This Row],[Temp]],"")</f>
        <v/>
      </c>
      <c r="M182" s="51" t="str">
        <f>IFERROR(INDEX(milepæler[Milepæler],MATCH(dag_for_dag[[#This Row],[Dato]],milepæler[Dato],0)),"")</f>
        <v/>
      </c>
      <c r="N182" s="50" t="str">
        <f>IF(ISNUMBER(dag_for_dag[[#This Row],[Temp]]),dag_for_dag[[#This Row],[Døgngrad]]-dag_for_dag[[#This Row],[Modning]],"")</f>
        <v/>
      </c>
    </row>
    <row r="183" spans="6:14" x14ac:dyDescent="0.25">
      <c r="F183" s="4">
        <f>_xlfn.ISOWEEKNUM(dag_for_dag[[#This Row],[Dato]])</f>
        <v>18</v>
      </c>
      <c r="G183" s="1">
        <f t="shared" si="3"/>
        <v>45048</v>
      </c>
      <c r="H183" s="5" t="str">
        <f>INDEX(Tabell5[Ukedagnavn],MATCH(WEEKDAY(dag_for_dag[[#This Row],[Dato]],2),Tabell5[Ukedag],0))</f>
        <v>Tirsdag</v>
      </c>
      <c r="I183" s="40"/>
      <c r="J183" s="5" t="str">
        <f>IF(ISNUMBER(dag_for_dag[[#This Row],[Temp]]),(0.0426*dag_for_dag[[#This Row],[Temp]]^2)+(0.4259*dag_for_dag[[#This Row],[Temp]]+1.8992),"")</f>
        <v/>
      </c>
      <c r="K183" s="50" t="str">
        <f>IF(ISNUMBER(dag_for_dag[[#This Row],[Temp]]),K182+((0.0426*dag_for_dag[[#This Row],[Temp]]^2)+(0.4259*dag_for_dag[[#This Row],[Temp]]+1.8992)),"")</f>
        <v/>
      </c>
      <c r="L183" s="50" t="str">
        <f>IF(ISNUMBER(dag_for_dag[[#This Row],[Temp]]),L182+dag_for_dag[[#This Row],[Temp]],"")</f>
        <v/>
      </c>
      <c r="M183" s="51" t="str">
        <f>IFERROR(INDEX(milepæler[Milepæler],MATCH(dag_for_dag[[#This Row],[Dato]],milepæler[Dato],0)),"")</f>
        <v/>
      </c>
      <c r="N183" s="50" t="str">
        <f>IF(ISNUMBER(dag_for_dag[[#This Row],[Temp]]),dag_for_dag[[#This Row],[Døgngrad]]-dag_for_dag[[#This Row],[Modning]],"")</f>
        <v/>
      </c>
    </row>
    <row r="184" spans="6:14" x14ac:dyDescent="0.25">
      <c r="F184" s="4">
        <f>_xlfn.ISOWEEKNUM(dag_for_dag[[#This Row],[Dato]])</f>
        <v>18</v>
      </c>
      <c r="G184" s="1">
        <f t="shared" si="3"/>
        <v>45049</v>
      </c>
      <c r="H184" s="5" t="str">
        <f>INDEX(Tabell5[Ukedagnavn],MATCH(WEEKDAY(dag_for_dag[[#This Row],[Dato]],2),Tabell5[Ukedag],0))</f>
        <v>Onsdag</v>
      </c>
      <c r="I184" s="40"/>
      <c r="J184" s="5" t="str">
        <f>IF(ISNUMBER(dag_for_dag[[#This Row],[Temp]]),(0.0426*dag_for_dag[[#This Row],[Temp]]^2)+(0.4259*dag_for_dag[[#This Row],[Temp]]+1.8992),"")</f>
        <v/>
      </c>
      <c r="K184" s="50" t="str">
        <f>IF(ISNUMBER(dag_for_dag[[#This Row],[Temp]]),K183+((0.0426*dag_for_dag[[#This Row],[Temp]]^2)+(0.4259*dag_for_dag[[#This Row],[Temp]]+1.8992)),"")</f>
        <v/>
      </c>
      <c r="L184" s="50" t="str">
        <f>IF(ISNUMBER(dag_for_dag[[#This Row],[Temp]]),L183+dag_for_dag[[#This Row],[Temp]],"")</f>
        <v/>
      </c>
      <c r="M184" s="51" t="str">
        <f>IFERROR(INDEX(milepæler[Milepæler],MATCH(dag_for_dag[[#This Row],[Dato]],milepæler[Dato],0)),"")</f>
        <v/>
      </c>
      <c r="N184" s="50" t="str">
        <f>IF(ISNUMBER(dag_for_dag[[#This Row],[Temp]]),dag_for_dag[[#This Row],[Døgngrad]]-dag_for_dag[[#This Row],[Modning]],"")</f>
        <v/>
      </c>
    </row>
    <row r="185" spans="6:14" x14ac:dyDescent="0.25">
      <c r="F185" s="4">
        <f>_xlfn.ISOWEEKNUM(dag_for_dag[[#This Row],[Dato]])</f>
        <v>18</v>
      </c>
      <c r="G185" s="1">
        <f t="shared" si="3"/>
        <v>45050</v>
      </c>
      <c r="H185" s="5" t="str">
        <f>INDEX(Tabell5[Ukedagnavn],MATCH(WEEKDAY(dag_for_dag[[#This Row],[Dato]],2),Tabell5[Ukedag],0))</f>
        <v>Torsdag</v>
      </c>
      <c r="I185" s="40"/>
      <c r="J185" s="5" t="str">
        <f>IF(ISNUMBER(dag_for_dag[[#This Row],[Temp]]),(0.0426*dag_for_dag[[#This Row],[Temp]]^2)+(0.4259*dag_for_dag[[#This Row],[Temp]]+1.8992),"")</f>
        <v/>
      </c>
      <c r="K185" s="50" t="str">
        <f>IF(ISNUMBER(dag_for_dag[[#This Row],[Temp]]),K184+((0.0426*dag_for_dag[[#This Row],[Temp]]^2)+(0.4259*dag_for_dag[[#This Row],[Temp]]+1.8992)),"")</f>
        <v/>
      </c>
      <c r="L185" s="50" t="str">
        <f>IF(ISNUMBER(dag_for_dag[[#This Row],[Temp]]),L184+dag_for_dag[[#This Row],[Temp]],"")</f>
        <v/>
      </c>
      <c r="M185" s="51" t="str">
        <f>IFERROR(INDEX(milepæler[Milepæler],MATCH(dag_for_dag[[#This Row],[Dato]],milepæler[Dato],0)),"")</f>
        <v/>
      </c>
      <c r="N185" s="50" t="str">
        <f>IF(ISNUMBER(dag_for_dag[[#This Row],[Temp]]),dag_for_dag[[#This Row],[Døgngrad]]-dag_for_dag[[#This Row],[Modning]],"")</f>
        <v/>
      </c>
    </row>
    <row r="186" spans="6:14" x14ac:dyDescent="0.25">
      <c r="F186" s="4">
        <f>_xlfn.ISOWEEKNUM(dag_for_dag[[#This Row],[Dato]])</f>
        <v>18</v>
      </c>
      <c r="G186" s="1">
        <f t="shared" si="3"/>
        <v>45051</v>
      </c>
      <c r="H186" s="5" t="str">
        <f>INDEX(Tabell5[Ukedagnavn],MATCH(WEEKDAY(dag_for_dag[[#This Row],[Dato]],2),Tabell5[Ukedag],0))</f>
        <v>Fredag</v>
      </c>
      <c r="I186" s="40"/>
      <c r="J186" s="5" t="str">
        <f>IF(ISNUMBER(dag_for_dag[[#This Row],[Temp]]),(0.0426*dag_for_dag[[#This Row],[Temp]]^2)+(0.4259*dag_for_dag[[#This Row],[Temp]]+1.8992),"")</f>
        <v/>
      </c>
      <c r="K186" s="50" t="str">
        <f>IF(ISNUMBER(dag_for_dag[[#This Row],[Temp]]),K185+((0.0426*dag_for_dag[[#This Row],[Temp]]^2)+(0.4259*dag_for_dag[[#This Row],[Temp]]+1.8992)),"")</f>
        <v/>
      </c>
      <c r="L186" s="50" t="str">
        <f>IF(ISNUMBER(dag_for_dag[[#This Row],[Temp]]),L185+dag_for_dag[[#This Row],[Temp]],"")</f>
        <v/>
      </c>
      <c r="M186" s="51" t="str">
        <f>IFERROR(INDEX(milepæler[Milepæler],MATCH(dag_for_dag[[#This Row],[Dato]],milepæler[Dato],0)),"")</f>
        <v/>
      </c>
      <c r="N186" s="50" t="str">
        <f>IF(ISNUMBER(dag_for_dag[[#This Row],[Temp]]),dag_for_dag[[#This Row],[Døgngrad]]-dag_for_dag[[#This Row],[Modning]],"")</f>
        <v/>
      </c>
    </row>
  </sheetData>
  <sheetProtection algorithmName="SHA-512" hashValue="nnznFjFBFtFvohtQSn9mRFs4bcdBdTYrQiqxviglAs92BY/NkBoN981zBAW7JfUzlsDb8l1hgK9QSozndNXU1g==" saltValue="OyYAIyuFGppCEf4wkX74hg==" spinCount="100000" sheet="1" objects="1" scenarios="1" selectLockedCells="1"/>
  <protectedRanges>
    <protectedRange sqref="C6:C12" name="Data Input"/>
  </protectedRanges>
  <mergeCells count="1">
    <mergeCell ref="B5:D5"/>
  </mergeCells>
  <pageMargins left="0.7" right="0.7" top="0.75" bottom="0.75" header="0.3" footer="0.3"/>
  <pageSetup paperSize="9" orientation="portrait" r:id="rId1"/>
  <ignoredErrors>
    <ignoredError sqref="L4:L186 I3:I108" calculatedColumn="1"/>
  </ignoredError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16F2-C27B-4D50-BD9B-FEE7B6E1342A}">
  <dimension ref="A1:B8"/>
  <sheetViews>
    <sheetView workbookViewId="0"/>
  </sheetViews>
  <sheetFormatPr baseColWidth="10" defaultColWidth="11.42578125" defaultRowHeight="15" x14ac:dyDescent="0.25"/>
  <cols>
    <col min="2" max="2" width="14" customWidth="1"/>
  </cols>
  <sheetData>
    <row r="1" spans="1:2" x14ac:dyDescent="0.25">
      <c r="A1" t="s">
        <v>30</v>
      </c>
      <c r="B1" t="s">
        <v>34</v>
      </c>
    </row>
    <row r="2" spans="1:2" x14ac:dyDescent="0.25">
      <c r="A2">
        <v>1</v>
      </c>
      <c r="B2" t="s">
        <v>35</v>
      </c>
    </row>
    <row r="3" spans="1:2" x14ac:dyDescent="0.25">
      <c r="A3">
        <v>2</v>
      </c>
      <c r="B3" t="s">
        <v>36</v>
      </c>
    </row>
    <row r="4" spans="1:2" x14ac:dyDescent="0.25">
      <c r="A4">
        <v>3</v>
      </c>
      <c r="B4" t="s">
        <v>37</v>
      </c>
    </row>
    <row r="5" spans="1:2" x14ac:dyDescent="0.25">
      <c r="A5">
        <v>4</v>
      </c>
      <c r="B5" t="s">
        <v>38</v>
      </c>
    </row>
    <row r="6" spans="1:2" x14ac:dyDescent="0.25">
      <c r="A6">
        <v>5</v>
      </c>
      <c r="B6" t="s">
        <v>39</v>
      </c>
    </row>
    <row r="7" spans="1:2" x14ac:dyDescent="0.25">
      <c r="A7">
        <v>6</v>
      </c>
      <c r="B7" t="s">
        <v>40</v>
      </c>
    </row>
    <row r="8" spans="1:2" x14ac:dyDescent="0.25">
      <c r="A8">
        <v>7</v>
      </c>
      <c r="B8" t="s">
        <v>41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E264-0B61-4074-995A-E88AEE4398B1}">
  <dimension ref="A1:D110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4.42578125" bestFit="1" customWidth="1"/>
    <col min="2" max="2" width="12.42578125" bestFit="1" customWidth="1"/>
    <col min="3" max="3" width="10" bestFit="1" customWidth="1"/>
    <col min="4" max="4" width="11.85546875" bestFit="1" customWidth="1"/>
  </cols>
  <sheetData>
    <row r="1" spans="1:4" x14ac:dyDescent="0.25">
      <c r="A1" s="6" t="s">
        <v>23</v>
      </c>
      <c r="B1" t="s">
        <v>42</v>
      </c>
    </row>
    <row r="3" spans="1:4" x14ac:dyDescent="0.25">
      <c r="A3" s="6" t="s">
        <v>43</v>
      </c>
      <c r="B3" t="s">
        <v>44</v>
      </c>
      <c r="C3" t="s">
        <v>45</v>
      </c>
      <c r="D3" t="s">
        <v>46</v>
      </c>
    </row>
    <row r="4" spans="1:4" x14ac:dyDescent="0.25">
      <c r="A4" s="27">
        <v>44868</v>
      </c>
      <c r="B4">
        <v>383.23020000000002</v>
      </c>
      <c r="C4">
        <v>382.5</v>
      </c>
      <c r="D4">
        <v>3.7</v>
      </c>
    </row>
    <row r="5" spans="1:4" x14ac:dyDescent="0.25">
      <c r="A5" s="27">
        <v>44869</v>
      </c>
      <c r="B5">
        <v>387.28842400000002</v>
      </c>
      <c r="C5">
        <v>386.2</v>
      </c>
      <c r="D5">
        <v>3.7</v>
      </c>
    </row>
    <row r="6" spans="1:4" x14ac:dyDescent="0.25">
      <c r="A6" s="27">
        <v>44870</v>
      </c>
      <c r="B6">
        <v>391.34664800000002</v>
      </c>
      <c r="C6">
        <v>389.9</v>
      </c>
      <c r="D6">
        <v>3.7</v>
      </c>
    </row>
    <row r="7" spans="1:4" x14ac:dyDescent="0.25">
      <c r="A7" s="27">
        <v>44871</v>
      </c>
      <c r="B7">
        <v>395.40487200000001</v>
      </c>
      <c r="C7">
        <v>393.59999999999997</v>
      </c>
      <c r="D7">
        <v>3.7</v>
      </c>
    </row>
    <row r="8" spans="1:4" x14ac:dyDescent="0.25">
      <c r="A8" s="27">
        <v>44872</v>
      </c>
      <c r="B8">
        <v>399.46309600000001</v>
      </c>
      <c r="C8">
        <v>397.29999999999995</v>
      </c>
      <c r="D8">
        <v>3.7</v>
      </c>
    </row>
    <row r="9" spans="1:4" x14ac:dyDescent="0.25">
      <c r="A9" s="27">
        <v>44873</v>
      </c>
      <c r="B9">
        <v>403.52132</v>
      </c>
      <c r="C9">
        <v>400.99999999999994</v>
      </c>
      <c r="D9">
        <v>3.7</v>
      </c>
    </row>
    <row r="10" spans="1:4" x14ac:dyDescent="0.25">
      <c r="A10" s="27">
        <v>44874</v>
      </c>
      <c r="B10">
        <v>407.579544</v>
      </c>
      <c r="C10">
        <v>404.69999999999993</v>
      </c>
      <c r="D10">
        <v>3.7</v>
      </c>
    </row>
    <row r="11" spans="1:4" x14ac:dyDescent="0.25">
      <c r="A11" s="27">
        <v>44875</v>
      </c>
      <c r="B11">
        <v>411.63776799999999</v>
      </c>
      <c r="C11">
        <v>408.39999999999992</v>
      </c>
      <c r="D11">
        <v>3.7</v>
      </c>
    </row>
    <row r="12" spans="1:4" x14ac:dyDescent="0.25">
      <c r="A12" s="27">
        <v>44876</v>
      </c>
      <c r="B12">
        <v>415.69599199999999</v>
      </c>
      <c r="C12">
        <v>412.09999999999991</v>
      </c>
      <c r="D12">
        <v>3.7</v>
      </c>
    </row>
    <row r="13" spans="1:4" x14ac:dyDescent="0.25">
      <c r="A13" s="27">
        <v>44877</v>
      </c>
      <c r="B13">
        <v>419.75421599999999</v>
      </c>
      <c r="C13">
        <v>415.7999999999999</v>
      </c>
      <c r="D13">
        <v>3.7</v>
      </c>
    </row>
    <row r="14" spans="1:4" x14ac:dyDescent="0.25">
      <c r="A14" s="27">
        <v>44878</v>
      </c>
      <c r="B14">
        <v>423.81243999999998</v>
      </c>
      <c r="C14">
        <v>419.49999999999989</v>
      </c>
      <c r="D14">
        <v>3.7</v>
      </c>
    </row>
    <row r="15" spans="1:4" x14ac:dyDescent="0.25">
      <c r="A15" s="27">
        <v>44879</v>
      </c>
      <c r="B15">
        <v>427.87066399999998</v>
      </c>
      <c r="C15">
        <v>423.19999999999987</v>
      </c>
      <c r="D15">
        <v>3.7</v>
      </c>
    </row>
    <row r="16" spans="1:4" x14ac:dyDescent="0.25">
      <c r="A16" s="27">
        <v>44880</v>
      </c>
      <c r="B16">
        <v>431.92888799999997</v>
      </c>
      <c r="C16">
        <v>426.89999999999986</v>
      </c>
      <c r="D16">
        <v>3.7</v>
      </c>
    </row>
    <row r="17" spans="1:4" x14ac:dyDescent="0.25">
      <c r="A17" s="27">
        <v>44881</v>
      </c>
      <c r="B17">
        <v>435.98711199999997</v>
      </c>
      <c r="C17">
        <v>430.59999999999985</v>
      </c>
      <c r="D17">
        <v>3.7</v>
      </c>
    </row>
    <row r="18" spans="1:4" x14ac:dyDescent="0.25">
      <c r="A18" s="27">
        <v>44882</v>
      </c>
      <c r="B18">
        <v>440.04533599999996</v>
      </c>
      <c r="C18">
        <v>434.29999999999984</v>
      </c>
      <c r="D18">
        <v>3.7</v>
      </c>
    </row>
    <row r="19" spans="1:4" x14ac:dyDescent="0.25">
      <c r="A19" s="27">
        <v>44883</v>
      </c>
      <c r="B19">
        <v>444.10355999999996</v>
      </c>
      <c r="C19">
        <v>437.99999999999983</v>
      </c>
      <c r="D19">
        <v>3.7</v>
      </c>
    </row>
    <row r="20" spans="1:4" x14ac:dyDescent="0.25">
      <c r="A20" s="27">
        <v>44884</v>
      </c>
      <c r="B20">
        <v>448.16178399999995</v>
      </c>
      <c r="C20">
        <v>441.69999999999982</v>
      </c>
      <c r="D20">
        <v>3.7</v>
      </c>
    </row>
    <row r="21" spans="1:4" x14ac:dyDescent="0.25">
      <c r="A21" s="27">
        <v>44885</v>
      </c>
      <c r="B21">
        <v>452.22000799999995</v>
      </c>
      <c r="C21">
        <v>445.39999999999981</v>
      </c>
      <c r="D21">
        <v>3.7</v>
      </c>
    </row>
    <row r="22" spans="1:4" x14ac:dyDescent="0.25">
      <c r="A22" s="27">
        <v>44886</v>
      </c>
      <c r="B22">
        <v>456.27823199999995</v>
      </c>
      <c r="C22">
        <v>449.0999999999998</v>
      </c>
      <c r="D22">
        <v>3.7</v>
      </c>
    </row>
    <row r="23" spans="1:4" x14ac:dyDescent="0.25">
      <c r="A23" s="27">
        <v>44887</v>
      </c>
      <c r="B23">
        <v>460.33645599999994</v>
      </c>
      <c r="C23">
        <v>452.79999999999978</v>
      </c>
      <c r="D23">
        <v>3.7</v>
      </c>
    </row>
    <row r="24" spans="1:4" x14ac:dyDescent="0.25">
      <c r="A24" s="27">
        <v>44888</v>
      </c>
      <c r="B24">
        <v>464.39467999999994</v>
      </c>
      <c r="C24">
        <v>456.49999999999977</v>
      </c>
      <c r="D24">
        <v>3.7</v>
      </c>
    </row>
    <row r="25" spans="1:4" x14ac:dyDescent="0.25">
      <c r="A25" s="27">
        <v>44889</v>
      </c>
      <c r="B25">
        <v>468.45290399999993</v>
      </c>
      <c r="C25">
        <v>460.19999999999976</v>
      </c>
      <c r="D25">
        <v>3.7</v>
      </c>
    </row>
    <row r="26" spans="1:4" x14ac:dyDescent="0.25">
      <c r="A26" s="27">
        <v>44890</v>
      </c>
      <c r="B26">
        <v>472.51112799999993</v>
      </c>
      <c r="C26">
        <v>463.89999999999975</v>
      </c>
      <c r="D26">
        <v>3.7</v>
      </c>
    </row>
    <row r="27" spans="1:4" x14ac:dyDescent="0.25">
      <c r="A27" s="27">
        <v>44891</v>
      </c>
      <c r="B27">
        <v>476.56935199999992</v>
      </c>
      <c r="C27">
        <v>467.59999999999974</v>
      </c>
      <c r="D27">
        <v>3.7</v>
      </c>
    </row>
    <row r="28" spans="1:4" x14ac:dyDescent="0.25">
      <c r="A28" s="27">
        <v>44892</v>
      </c>
      <c r="B28">
        <v>480.62757599999992</v>
      </c>
      <c r="C28">
        <v>471.29999999999973</v>
      </c>
      <c r="D28">
        <v>3.7</v>
      </c>
    </row>
    <row r="29" spans="1:4" x14ac:dyDescent="0.25">
      <c r="A29" s="27">
        <v>44893</v>
      </c>
      <c r="B29">
        <v>484.68579999999992</v>
      </c>
      <c r="C29">
        <v>474.99999999999972</v>
      </c>
      <c r="D29">
        <v>3.7</v>
      </c>
    </row>
    <row r="30" spans="1:4" x14ac:dyDescent="0.25">
      <c r="A30" s="27">
        <v>44894</v>
      </c>
      <c r="B30">
        <v>489.61082399999992</v>
      </c>
      <c r="C30">
        <v>479.79999999999973</v>
      </c>
      <c r="D30">
        <v>4.8</v>
      </c>
    </row>
    <row r="31" spans="1:4" x14ac:dyDescent="0.25">
      <c r="A31" s="27">
        <v>44895</v>
      </c>
      <c r="B31">
        <v>494.53584799999993</v>
      </c>
      <c r="C31">
        <v>484.59999999999974</v>
      </c>
      <c r="D31">
        <v>4.8</v>
      </c>
    </row>
    <row r="32" spans="1:4" x14ac:dyDescent="0.25">
      <c r="A32" s="27">
        <v>44896</v>
      </c>
      <c r="B32">
        <v>499.46087199999994</v>
      </c>
      <c r="C32">
        <v>489.39999999999975</v>
      </c>
      <c r="D32">
        <v>4.8</v>
      </c>
    </row>
    <row r="33" spans="1:4" x14ac:dyDescent="0.25">
      <c r="A33" s="27">
        <v>44897</v>
      </c>
      <c r="B33">
        <v>504.38589599999995</v>
      </c>
      <c r="C33">
        <v>494.19999999999976</v>
      </c>
      <c r="D33">
        <v>4.8</v>
      </c>
    </row>
    <row r="34" spans="1:4" x14ac:dyDescent="0.25">
      <c r="A34" s="27">
        <v>44898</v>
      </c>
      <c r="B34">
        <v>509.31091999999995</v>
      </c>
      <c r="C34">
        <v>498.99999999999977</v>
      </c>
      <c r="D34">
        <v>4.8</v>
      </c>
    </row>
    <row r="35" spans="1:4" x14ac:dyDescent="0.25">
      <c r="A35" s="27">
        <v>44899</v>
      </c>
      <c r="B35">
        <v>514.2359439999999</v>
      </c>
      <c r="C35">
        <v>503.79999999999978</v>
      </c>
      <c r="D35">
        <v>4.8</v>
      </c>
    </row>
    <row r="36" spans="1:4" x14ac:dyDescent="0.25">
      <c r="A36" s="27">
        <v>44900</v>
      </c>
      <c r="B36">
        <v>519.16096799999991</v>
      </c>
      <c r="C36">
        <v>508.5999999999998</v>
      </c>
      <c r="D36">
        <v>4.8</v>
      </c>
    </row>
    <row r="37" spans="1:4" x14ac:dyDescent="0.25">
      <c r="A37" s="27">
        <v>44901</v>
      </c>
      <c r="B37">
        <v>524.08599199999992</v>
      </c>
      <c r="C37">
        <v>513.39999999999975</v>
      </c>
      <c r="D37">
        <v>4.8</v>
      </c>
    </row>
    <row r="38" spans="1:4" x14ac:dyDescent="0.25">
      <c r="A38" s="27">
        <v>44902</v>
      </c>
      <c r="B38">
        <v>529.01101599999993</v>
      </c>
      <c r="C38">
        <v>518.1999999999997</v>
      </c>
      <c r="D38">
        <v>4.8</v>
      </c>
    </row>
    <row r="39" spans="1:4" x14ac:dyDescent="0.25">
      <c r="A39" s="27">
        <v>44903</v>
      </c>
      <c r="B39">
        <v>533.93603999999993</v>
      </c>
      <c r="C39">
        <v>522.99999999999966</v>
      </c>
      <c r="D39">
        <v>4.8</v>
      </c>
    </row>
    <row r="40" spans="1:4" x14ac:dyDescent="0.25">
      <c r="A40" s="27">
        <v>44904</v>
      </c>
      <c r="B40">
        <v>538.86106399999994</v>
      </c>
      <c r="C40">
        <v>527.79999999999961</v>
      </c>
      <c r="D40">
        <v>4.8</v>
      </c>
    </row>
    <row r="41" spans="1:4" x14ac:dyDescent="0.25">
      <c r="A41" s="27">
        <v>44905</v>
      </c>
      <c r="B41">
        <v>543.78608799999995</v>
      </c>
      <c r="C41">
        <v>532.59999999999957</v>
      </c>
      <c r="D41">
        <v>4.8</v>
      </c>
    </row>
    <row r="42" spans="1:4" x14ac:dyDescent="0.25">
      <c r="A42" s="27">
        <v>44906</v>
      </c>
      <c r="B42">
        <v>548.71111199999996</v>
      </c>
      <c r="C42">
        <v>537.39999999999952</v>
      </c>
      <c r="D42">
        <v>4.8</v>
      </c>
    </row>
    <row r="43" spans="1:4" x14ac:dyDescent="0.25">
      <c r="A43" s="27">
        <v>44907</v>
      </c>
      <c r="B43">
        <v>553.63613599999996</v>
      </c>
      <c r="C43">
        <v>542.19999999999948</v>
      </c>
      <c r="D43">
        <v>4.8</v>
      </c>
    </row>
    <row r="44" spans="1:4" x14ac:dyDescent="0.25">
      <c r="A44" s="27">
        <v>44908</v>
      </c>
      <c r="B44">
        <v>558.56115999999997</v>
      </c>
      <c r="C44">
        <v>546.99999999999943</v>
      </c>
      <c r="D44">
        <v>4.8</v>
      </c>
    </row>
    <row r="45" spans="1:4" x14ac:dyDescent="0.25">
      <c r="A45" s="27">
        <v>44909</v>
      </c>
      <c r="B45">
        <v>563.48618399999998</v>
      </c>
      <c r="C45">
        <v>551.79999999999939</v>
      </c>
      <c r="D45">
        <v>4.8</v>
      </c>
    </row>
    <row r="46" spans="1:4" x14ac:dyDescent="0.25">
      <c r="A46" s="27">
        <v>44910</v>
      </c>
      <c r="B46">
        <v>568.41120799999999</v>
      </c>
      <c r="C46">
        <v>556.59999999999934</v>
      </c>
      <c r="D46">
        <v>4.8</v>
      </c>
    </row>
    <row r="47" spans="1:4" x14ac:dyDescent="0.25">
      <c r="A47" s="27">
        <v>44911</v>
      </c>
      <c r="B47">
        <v>573.336232</v>
      </c>
      <c r="C47">
        <v>561.3999999999993</v>
      </c>
      <c r="D47">
        <v>4.8</v>
      </c>
    </row>
    <row r="48" spans="1:4" x14ac:dyDescent="0.25">
      <c r="A48" s="27">
        <v>44912</v>
      </c>
      <c r="B48">
        <v>577.39445599999999</v>
      </c>
      <c r="C48">
        <v>565.09999999999934</v>
      </c>
      <c r="D48">
        <v>3.7</v>
      </c>
    </row>
    <row r="49" spans="1:4" x14ac:dyDescent="0.25">
      <c r="A49" s="27">
        <v>44913</v>
      </c>
      <c r="B49">
        <v>581.45267999999999</v>
      </c>
      <c r="C49">
        <v>568.79999999999939</v>
      </c>
      <c r="D49">
        <v>3.7</v>
      </c>
    </row>
    <row r="50" spans="1:4" x14ac:dyDescent="0.25">
      <c r="A50" s="27">
        <v>44914</v>
      </c>
      <c r="B50">
        <v>585.51090399999998</v>
      </c>
      <c r="C50">
        <v>572.49999999999943</v>
      </c>
      <c r="D50">
        <v>3.7</v>
      </c>
    </row>
    <row r="51" spans="1:4" x14ac:dyDescent="0.25">
      <c r="A51" s="27">
        <v>44915</v>
      </c>
      <c r="B51">
        <v>589.56912799999998</v>
      </c>
      <c r="C51">
        <v>576.19999999999948</v>
      </c>
      <c r="D51">
        <v>3.7</v>
      </c>
    </row>
    <row r="52" spans="1:4" x14ac:dyDescent="0.25">
      <c r="A52" s="27">
        <v>44916</v>
      </c>
      <c r="B52">
        <v>593.62735199999997</v>
      </c>
      <c r="C52">
        <v>579.89999999999952</v>
      </c>
      <c r="D52">
        <v>3.7</v>
      </c>
    </row>
    <row r="53" spans="1:4" x14ac:dyDescent="0.25">
      <c r="A53" s="27">
        <v>44917</v>
      </c>
      <c r="B53">
        <v>597.68557599999997</v>
      </c>
      <c r="C53">
        <v>583.59999999999957</v>
      </c>
      <c r="D53">
        <v>3.7</v>
      </c>
    </row>
    <row r="54" spans="1:4" x14ac:dyDescent="0.25">
      <c r="A54" s="27">
        <v>44918</v>
      </c>
      <c r="B54">
        <v>601.74379999999996</v>
      </c>
      <c r="C54">
        <v>587.29999999999961</v>
      </c>
      <c r="D54">
        <v>3.7</v>
      </c>
    </row>
    <row r="55" spans="1:4" x14ac:dyDescent="0.25">
      <c r="A55" s="27">
        <v>44919</v>
      </c>
      <c r="B55">
        <v>605.80202399999996</v>
      </c>
      <c r="C55">
        <v>590.99999999999966</v>
      </c>
      <c r="D55">
        <v>3.7</v>
      </c>
    </row>
    <row r="56" spans="1:4" x14ac:dyDescent="0.25">
      <c r="A56" s="27">
        <v>44920</v>
      </c>
      <c r="B56">
        <v>609.86024799999996</v>
      </c>
      <c r="C56">
        <v>594.6999999999997</v>
      </c>
      <c r="D56">
        <v>3.7</v>
      </c>
    </row>
    <row r="57" spans="1:4" x14ac:dyDescent="0.25">
      <c r="A57" s="27">
        <v>44921</v>
      </c>
      <c r="B57">
        <v>613.91847199999995</v>
      </c>
      <c r="C57">
        <v>598.39999999999975</v>
      </c>
      <c r="D57">
        <v>3.7</v>
      </c>
    </row>
    <row r="58" spans="1:4" x14ac:dyDescent="0.25">
      <c r="A58" s="27">
        <v>44922</v>
      </c>
      <c r="B58">
        <v>617.97669599999995</v>
      </c>
      <c r="C58">
        <v>602.0999999999998</v>
      </c>
      <c r="D58">
        <v>3.7</v>
      </c>
    </row>
    <row r="59" spans="1:4" x14ac:dyDescent="0.25">
      <c r="A59" s="27">
        <v>44923</v>
      </c>
      <c r="B59">
        <v>622.03491999999994</v>
      </c>
      <c r="C59">
        <v>605.79999999999984</v>
      </c>
      <c r="D59">
        <v>3.7</v>
      </c>
    </row>
    <row r="60" spans="1:4" x14ac:dyDescent="0.25">
      <c r="A60" s="27">
        <v>44924</v>
      </c>
      <c r="B60">
        <v>626.09314399999994</v>
      </c>
      <c r="C60">
        <v>609.49999999999989</v>
      </c>
      <c r="D60">
        <v>3.7</v>
      </c>
    </row>
    <row r="61" spans="1:4" x14ac:dyDescent="0.25">
      <c r="A61" s="27">
        <v>44925</v>
      </c>
      <c r="B61">
        <v>630.15136799999993</v>
      </c>
      <c r="C61">
        <v>613.19999999999993</v>
      </c>
      <c r="D61">
        <v>3.7</v>
      </c>
    </row>
    <row r="62" spans="1:4" x14ac:dyDescent="0.25">
      <c r="A62" s="27">
        <v>44926</v>
      </c>
      <c r="B62">
        <v>634.20959199999993</v>
      </c>
      <c r="C62">
        <v>616.9</v>
      </c>
      <c r="D62">
        <v>3.7</v>
      </c>
    </row>
    <row r="63" spans="1:4" x14ac:dyDescent="0.25">
      <c r="A63" s="27">
        <v>44927</v>
      </c>
      <c r="B63">
        <v>638.26781599999993</v>
      </c>
      <c r="C63">
        <v>620.6</v>
      </c>
      <c r="D63">
        <v>3.7</v>
      </c>
    </row>
    <row r="64" spans="1:4" x14ac:dyDescent="0.25">
      <c r="A64" s="27">
        <v>44928</v>
      </c>
      <c r="B64">
        <v>642.32603999999992</v>
      </c>
      <c r="C64">
        <v>624.30000000000007</v>
      </c>
      <c r="D64">
        <v>3.7</v>
      </c>
    </row>
    <row r="65" spans="1:4" x14ac:dyDescent="0.25">
      <c r="A65" s="27">
        <v>44929</v>
      </c>
      <c r="B65">
        <v>646.38426399999992</v>
      </c>
      <c r="C65">
        <v>628.00000000000011</v>
      </c>
      <c r="D65">
        <v>3.7</v>
      </c>
    </row>
    <row r="66" spans="1:4" x14ac:dyDescent="0.25">
      <c r="A66" s="27">
        <v>44930</v>
      </c>
      <c r="B66">
        <v>650.44248799999991</v>
      </c>
      <c r="C66">
        <v>631.70000000000016</v>
      </c>
      <c r="D66">
        <v>3.7</v>
      </c>
    </row>
    <row r="67" spans="1:4" x14ac:dyDescent="0.25">
      <c r="A67" s="27">
        <v>44931</v>
      </c>
      <c r="B67">
        <v>654.50071199999991</v>
      </c>
      <c r="C67">
        <v>635.4000000000002</v>
      </c>
      <c r="D67">
        <v>3.7</v>
      </c>
    </row>
    <row r="68" spans="1:4" x14ac:dyDescent="0.25">
      <c r="A68" s="27">
        <v>44932</v>
      </c>
      <c r="B68">
        <v>658.5589359999999</v>
      </c>
      <c r="C68">
        <v>639.10000000000025</v>
      </c>
      <c r="D68">
        <v>3.7</v>
      </c>
    </row>
    <row r="69" spans="1:4" x14ac:dyDescent="0.25">
      <c r="A69" s="27">
        <v>44933</v>
      </c>
      <c r="B69">
        <v>662.6171599999999</v>
      </c>
      <c r="C69">
        <v>642.8000000000003</v>
      </c>
      <c r="D69">
        <v>3.7</v>
      </c>
    </row>
    <row r="70" spans="1:4" x14ac:dyDescent="0.25">
      <c r="A70" s="27">
        <v>44934</v>
      </c>
      <c r="B70">
        <v>666.67538399999989</v>
      </c>
      <c r="C70">
        <v>646.50000000000034</v>
      </c>
      <c r="D70">
        <v>3.7</v>
      </c>
    </row>
    <row r="71" spans="1:4" x14ac:dyDescent="0.25">
      <c r="A71" s="27">
        <v>44935</v>
      </c>
      <c r="B71">
        <v>670.73360799999989</v>
      </c>
      <c r="C71">
        <v>650.20000000000039</v>
      </c>
      <c r="D71">
        <v>3.7</v>
      </c>
    </row>
    <row r="72" spans="1:4" x14ac:dyDescent="0.25">
      <c r="A72" s="27">
        <v>44936</v>
      </c>
      <c r="B72">
        <v>674.79183199999989</v>
      </c>
      <c r="C72">
        <v>653.90000000000043</v>
      </c>
      <c r="D72">
        <v>3.7</v>
      </c>
    </row>
    <row r="73" spans="1:4" x14ac:dyDescent="0.25">
      <c r="A73" s="27">
        <v>44937</v>
      </c>
      <c r="B73">
        <v>678.85005599999988</v>
      </c>
      <c r="C73">
        <v>657.60000000000048</v>
      </c>
      <c r="D73">
        <v>3.7</v>
      </c>
    </row>
    <row r="74" spans="1:4" x14ac:dyDescent="0.25">
      <c r="A74" s="27">
        <v>44938</v>
      </c>
      <c r="B74">
        <v>682.90827999999988</v>
      </c>
      <c r="C74">
        <v>661.30000000000052</v>
      </c>
      <c r="D74">
        <v>3.7</v>
      </c>
    </row>
    <row r="75" spans="1:4" x14ac:dyDescent="0.25">
      <c r="A75" s="27">
        <v>44939</v>
      </c>
      <c r="B75">
        <v>686.96650399999987</v>
      </c>
      <c r="C75">
        <v>665.00000000000057</v>
      </c>
      <c r="D75">
        <v>3.7</v>
      </c>
    </row>
    <row r="76" spans="1:4" x14ac:dyDescent="0.25">
      <c r="A76" s="27">
        <v>44940</v>
      </c>
      <c r="B76">
        <v>691.02472799999987</v>
      </c>
      <c r="C76">
        <v>668.70000000000061</v>
      </c>
      <c r="D76">
        <v>3.7</v>
      </c>
    </row>
    <row r="77" spans="1:4" x14ac:dyDescent="0.25">
      <c r="A77" s="27">
        <v>44941</v>
      </c>
      <c r="B77">
        <v>695.08295199999986</v>
      </c>
      <c r="C77">
        <v>672.40000000000066</v>
      </c>
      <c r="D77">
        <v>3.7</v>
      </c>
    </row>
    <row r="78" spans="1:4" x14ac:dyDescent="0.25">
      <c r="A78" s="27">
        <v>44942</v>
      </c>
      <c r="B78">
        <v>699.14117599999986</v>
      </c>
      <c r="C78">
        <v>676.1000000000007</v>
      </c>
      <c r="D78">
        <v>3.7</v>
      </c>
    </row>
    <row r="79" spans="1:4" x14ac:dyDescent="0.25">
      <c r="A79" s="27">
        <v>44943</v>
      </c>
      <c r="B79">
        <v>703.19939999999986</v>
      </c>
      <c r="C79">
        <v>679.80000000000075</v>
      </c>
      <c r="D79">
        <v>3.7</v>
      </c>
    </row>
    <row r="80" spans="1:4" x14ac:dyDescent="0.25">
      <c r="A80" s="27">
        <v>44944</v>
      </c>
      <c r="B80">
        <v>707.25762399999985</v>
      </c>
      <c r="C80">
        <v>683.5000000000008</v>
      </c>
      <c r="D80">
        <v>3.7</v>
      </c>
    </row>
    <row r="81" spans="1:4" x14ac:dyDescent="0.25">
      <c r="A81" s="27">
        <v>44945</v>
      </c>
      <c r="B81">
        <v>711.31584799999985</v>
      </c>
      <c r="C81">
        <v>687.20000000000084</v>
      </c>
      <c r="D81">
        <v>3.7</v>
      </c>
    </row>
    <row r="82" spans="1:4" x14ac:dyDescent="0.25">
      <c r="A82" s="27">
        <v>44946</v>
      </c>
      <c r="B82">
        <v>715.37407199999984</v>
      </c>
      <c r="C82">
        <v>690.90000000000089</v>
      </c>
      <c r="D82">
        <v>3.7</v>
      </c>
    </row>
    <row r="83" spans="1:4" x14ac:dyDescent="0.25">
      <c r="A83" s="27">
        <v>44947</v>
      </c>
      <c r="B83">
        <v>719.43229599999984</v>
      </c>
      <c r="C83">
        <v>694.60000000000093</v>
      </c>
      <c r="D83">
        <v>3.7</v>
      </c>
    </row>
    <row r="84" spans="1:4" x14ac:dyDescent="0.25">
      <c r="A84" s="27">
        <v>44948</v>
      </c>
      <c r="B84">
        <v>723.49051999999983</v>
      </c>
      <c r="C84">
        <v>698.30000000000098</v>
      </c>
      <c r="D84">
        <v>3.7</v>
      </c>
    </row>
    <row r="85" spans="1:4" x14ac:dyDescent="0.25">
      <c r="A85" s="27">
        <v>44949</v>
      </c>
      <c r="B85">
        <v>727.54874399999983</v>
      </c>
      <c r="C85">
        <v>702.00000000000102</v>
      </c>
      <c r="D85">
        <v>3.7</v>
      </c>
    </row>
    <row r="86" spans="1:4" x14ac:dyDescent="0.25">
      <c r="A86" s="27">
        <v>44950</v>
      </c>
      <c r="B86">
        <v>731.60696799999982</v>
      </c>
      <c r="C86">
        <v>705.70000000000107</v>
      </c>
      <c r="D86">
        <v>3.7</v>
      </c>
    </row>
    <row r="87" spans="1:4" x14ac:dyDescent="0.25">
      <c r="A87" s="27">
        <v>44951</v>
      </c>
      <c r="B87">
        <v>736.61590399999977</v>
      </c>
      <c r="C87">
        <v>710.60000000000105</v>
      </c>
      <c r="D87">
        <v>4.9000000000000004</v>
      </c>
    </row>
    <row r="88" spans="1:4" x14ac:dyDescent="0.25">
      <c r="A88" s="27">
        <v>44952</v>
      </c>
      <c r="B88">
        <v>743.08330399999977</v>
      </c>
      <c r="C88">
        <v>717.10000000000105</v>
      </c>
      <c r="D88">
        <v>6.5</v>
      </c>
    </row>
    <row r="89" spans="1:4" x14ac:dyDescent="0.25">
      <c r="A89" s="27">
        <v>44953</v>
      </c>
      <c r="B89">
        <v>749.4531599999998</v>
      </c>
      <c r="C89">
        <v>723.50000000000102</v>
      </c>
      <c r="D89">
        <v>6.4</v>
      </c>
    </row>
    <row r="90" spans="1:4" x14ac:dyDescent="0.25">
      <c r="A90" s="27">
        <v>44954</v>
      </c>
      <c r="B90">
        <v>756.31925599999977</v>
      </c>
      <c r="C90">
        <v>730.400000000001</v>
      </c>
      <c r="D90">
        <v>6.9</v>
      </c>
    </row>
    <row r="91" spans="1:4" x14ac:dyDescent="0.25">
      <c r="A91" s="27">
        <v>44955</v>
      </c>
      <c r="B91">
        <v>763.18535199999974</v>
      </c>
      <c r="C91">
        <v>737.30000000000098</v>
      </c>
      <c r="D91">
        <v>6.9</v>
      </c>
    </row>
    <row r="92" spans="1:4" x14ac:dyDescent="0.25">
      <c r="A92" s="27">
        <v>44956</v>
      </c>
      <c r="B92">
        <v>768.71565199999975</v>
      </c>
      <c r="C92">
        <v>742.80000000000098</v>
      </c>
      <c r="D92">
        <v>5.5</v>
      </c>
    </row>
    <row r="93" spans="1:4" x14ac:dyDescent="0.25">
      <c r="A93" s="27">
        <v>44957</v>
      </c>
      <c r="B93">
        <v>775.18305199999975</v>
      </c>
      <c r="C93">
        <v>749.30000000000098</v>
      </c>
      <c r="D93">
        <v>6.5</v>
      </c>
    </row>
    <row r="94" spans="1:4" x14ac:dyDescent="0.25">
      <c r="A94" s="27">
        <v>44958</v>
      </c>
      <c r="B94">
        <v>782.77966799999979</v>
      </c>
      <c r="C94">
        <v>756.900000000001</v>
      </c>
      <c r="D94">
        <v>7.6</v>
      </c>
    </row>
    <row r="95" spans="1:4" x14ac:dyDescent="0.25">
      <c r="A95" s="27">
        <v>44959</v>
      </c>
      <c r="B95">
        <v>790.92364399999974</v>
      </c>
      <c r="C95">
        <v>765.00000000000102</v>
      </c>
      <c r="D95">
        <v>8.1</v>
      </c>
    </row>
    <row r="96" spans="1:4" x14ac:dyDescent="0.25">
      <c r="A96" s="27">
        <v>44960</v>
      </c>
      <c r="B96">
        <v>799.1796479999997</v>
      </c>
      <c r="C96">
        <v>773.20000000000107</v>
      </c>
      <c r="D96">
        <v>8.1999999999999993</v>
      </c>
    </row>
    <row r="97" spans="1:4" x14ac:dyDescent="0.25">
      <c r="A97" s="27">
        <v>44961</v>
      </c>
      <c r="B97">
        <v>807.54853199999968</v>
      </c>
      <c r="C97">
        <v>781.50000000000102</v>
      </c>
      <c r="D97">
        <v>8.3000000000000007</v>
      </c>
    </row>
    <row r="98" spans="1:4" x14ac:dyDescent="0.25">
      <c r="A98" s="27">
        <v>44962</v>
      </c>
      <c r="B98">
        <v>815.58133199999963</v>
      </c>
      <c r="C98">
        <v>789.50000000000102</v>
      </c>
      <c r="D98">
        <v>8</v>
      </c>
    </row>
    <row r="99" spans="1:4" x14ac:dyDescent="0.25">
      <c r="A99" s="27">
        <v>44963</v>
      </c>
      <c r="B99">
        <v>823.72530799999959</v>
      </c>
      <c r="C99">
        <v>797.60000000000105</v>
      </c>
      <c r="D99">
        <v>8.1</v>
      </c>
    </row>
    <row r="100" spans="1:4" x14ac:dyDescent="0.25">
      <c r="A100" s="27">
        <v>44964</v>
      </c>
      <c r="B100">
        <v>831.75810799999954</v>
      </c>
      <c r="C100">
        <v>805.60000000000105</v>
      </c>
      <c r="D100">
        <v>8</v>
      </c>
    </row>
    <row r="101" spans="1:4" x14ac:dyDescent="0.25">
      <c r="A101" s="27">
        <v>44965</v>
      </c>
      <c r="B101">
        <v>839.79090799999949</v>
      </c>
      <c r="C101">
        <v>813.60000000000105</v>
      </c>
      <c r="D101">
        <v>8</v>
      </c>
    </row>
    <row r="102" spans="1:4" x14ac:dyDescent="0.25">
      <c r="A102" s="27">
        <v>44966</v>
      </c>
      <c r="B102">
        <v>847.82370799999944</v>
      </c>
      <c r="C102">
        <v>821.60000000000105</v>
      </c>
      <c r="D102">
        <v>8</v>
      </c>
    </row>
    <row r="103" spans="1:4" x14ac:dyDescent="0.25">
      <c r="A103" s="27">
        <v>44967</v>
      </c>
      <c r="B103">
        <v>857.00660799999946</v>
      </c>
      <c r="C103">
        <v>830.60000000000105</v>
      </c>
      <c r="D103">
        <v>9</v>
      </c>
    </row>
    <row r="104" spans="1:4" x14ac:dyDescent="0.25">
      <c r="A104" s="27">
        <v>44968</v>
      </c>
      <c r="B104">
        <v>867.42480799999942</v>
      </c>
      <c r="C104">
        <v>840.60000000000105</v>
      </c>
      <c r="D104">
        <v>10</v>
      </c>
    </row>
    <row r="105" spans="1:4" x14ac:dyDescent="0.25">
      <c r="A105" s="27">
        <v>44969</v>
      </c>
      <c r="B105">
        <v>877.97122399999944</v>
      </c>
      <c r="C105">
        <v>850.70000000000107</v>
      </c>
      <c r="D105">
        <v>10.1</v>
      </c>
    </row>
    <row r="106" spans="1:4" x14ac:dyDescent="0.25">
      <c r="A106" s="27">
        <v>44970</v>
      </c>
      <c r="B106">
        <v>888.64670799999942</v>
      </c>
      <c r="C106">
        <v>860.90000000000111</v>
      </c>
      <c r="D106">
        <v>10.199999999999999</v>
      </c>
    </row>
    <row r="107" spans="1:4" x14ac:dyDescent="0.25">
      <c r="A107" s="27">
        <v>44971</v>
      </c>
      <c r="B107">
        <v>900.65973199999939</v>
      </c>
      <c r="C107">
        <v>872.10000000000116</v>
      </c>
      <c r="D107">
        <v>11.2</v>
      </c>
    </row>
    <row r="108" spans="1:4" x14ac:dyDescent="0.25">
      <c r="A108" s="27">
        <v>44972</v>
      </c>
      <c r="B108">
        <v>913.94938799999943</v>
      </c>
      <c r="C108">
        <v>884.20000000000118</v>
      </c>
      <c r="D108">
        <v>12.1</v>
      </c>
    </row>
    <row r="109" spans="1:4" x14ac:dyDescent="0.25">
      <c r="A109" s="27">
        <v>44973</v>
      </c>
      <c r="B109">
        <v>927.97810399999946</v>
      </c>
      <c r="C109">
        <v>896.80000000000121</v>
      </c>
      <c r="D109">
        <v>12.6</v>
      </c>
    </row>
    <row r="110" spans="1:4" x14ac:dyDescent="0.25">
      <c r="A110" s="27" t="s">
        <v>47</v>
      </c>
      <c r="B110">
        <v>65240.26238</v>
      </c>
      <c r="C110">
        <v>63550.30000000001</v>
      </c>
      <c r="D110">
        <v>517.99999999999977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083CA-FCFC-47EC-A973-558DF0E56262}">
  <dimension ref="A4:D103"/>
  <sheetViews>
    <sheetView workbookViewId="0">
      <selection activeCell="I108" sqref="I108:I129"/>
    </sheetView>
  </sheetViews>
  <sheetFormatPr baseColWidth="10" defaultColWidth="11.42578125" defaultRowHeight="15" x14ac:dyDescent="0.25"/>
  <cols>
    <col min="1" max="1" width="10.42578125" bestFit="1" customWidth="1"/>
    <col min="2" max="2" width="15.5703125" bestFit="1" customWidth="1"/>
    <col min="3" max="3" width="16.42578125" bestFit="1" customWidth="1"/>
    <col min="4" max="4" width="11.42578125" bestFit="1" customWidth="1"/>
    <col min="5" max="9" width="9" bestFit="1" customWidth="1"/>
    <col min="10" max="10" width="2" bestFit="1" customWidth="1"/>
    <col min="11" max="20" width="3" bestFit="1" customWidth="1"/>
    <col min="21" max="21" width="3" customWidth="1"/>
    <col min="22" max="28" width="9" bestFit="1" customWidth="1"/>
  </cols>
  <sheetData>
    <row r="4" spans="1:4" x14ac:dyDescent="0.25">
      <c r="A4" s="6" t="s">
        <v>21</v>
      </c>
      <c r="B4" t="s">
        <v>48</v>
      </c>
      <c r="C4" t="s">
        <v>49</v>
      </c>
      <c r="D4" t="s">
        <v>50</v>
      </c>
    </row>
    <row r="5" spans="1:4" x14ac:dyDescent="0.25">
      <c r="A5" s="1">
        <v>44945</v>
      </c>
      <c r="B5">
        <v>406.78440000000001</v>
      </c>
      <c r="C5">
        <v>406.78440000000001</v>
      </c>
      <c r="D5">
        <v>4</v>
      </c>
    </row>
    <row r="6" spans="1:4" x14ac:dyDescent="0.25">
      <c r="A6" s="1">
        <v>44946</v>
      </c>
      <c r="B6">
        <v>411.06880000000001</v>
      </c>
      <c r="C6">
        <v>410.78440000000001</v>
      </c>
      <c r="D6">
        <v>4</v>
      </c>
    </row>
    <row r="7" spans="1:4" x14ac:dyDescent="0.25">
      <c r="A7" s="1">
        <v>44947</v>
      </c>
      <c r="B7">
        <v>415.35320000000002</v>
      </c>
      <c r="C7">
        <v>414.78440000000001</v>
      </c>
      <c r="D7">
        <v>4</v>
      </c>
    </row>
    <row r="8" spans="1:4" x14ac:dyDescent="0.25">
      <c r="A8" s="1">
        <v>44948</v>
      </c>
      <c r="B8">
        <v>419.63760000000002</v>
      </c>
      <c r="C8">
        <v>418.78440000000001</v>
      </c>
      <c r="D8">
        <v>4</v>
      </c>
    </row>
    <row r="9" spans="1:4" x14ac:dyDescent="0.25">
      <c r="A9" s="1">
        <v>44949</v>
      </c>
      <c r="B9">
        <v>423.92200000000003</v>
      </c>
      <c r="C9">
        <v>422.78440000000001</v>
      </c>
      <c r="D9">
        <v>4</v>
      </c>
    </row>
    <row r="10" spans="1:4" x14ac:dyDescent="0.25">
      <c r="A10" s="1">
        <v>44950</v>
      </c>
      <c r="B10">
        <v>428.20640000000003</v>
      </c>
      <c r="C10">
        <v>426.78440000000001</v>
      </c>
      <c r="D10">
        <v>4</v>
      </c>
    </row>
    <row r="11" spans="1:4" x14ac:dyDescent="0.25">
      <c r="A11" s="1">
        <v>44951</v>
      </c>
      <c r="B11">
        <v>432.49080000000004</v>
      </c>
      <c r="C11">
        <v>430.78440000000001</v>
      </c>
      <c r="D11">
        <v>4</v>
      </c>
    </row>
    <row r="12" spans="1:4" x14ac:dyDescent="0.25">
      <c r="A12" s="1">
        <v>44952</v>
      </c>
      <c r="B12">
        <v>436.77520000000004</v>
      </c>
      <c r="C12">
        <v>434.78440000000001</v>
      </c>
      <c r="D12">
        <v>4</v>
      </c>
    </row>
    <row r="13" spans="1:4" x14ac:dyDescent="0.25">
      <c r="A13" s="1">
        <v>44953</v>
      </c>
      <c r="B13">
        <v>441.05960000000005</v>
      </c>
      <c r="C13">
        <v>438.78440000000001</v>
      </c>
      <c r="D13">
        <v>4</v>
      </c>
    </row>
    <row r="14" spans="1:4" x14ac:dyDescent="0.25">
      <c r="A14" s="1">
        <v>44954</v>
      </c>
      <c r="B14">
        <v>445.34400000000005</v>
      </c>
      <c r="C14">
        <v>442.78440000000001</v>
      </c>
      <c r="D14">
        <v>4</v>
      </c>
    </row>
    <row r="15" spans="1:4" x14ac:dyDescent="0.25">
      <c r="A15" s="1">
        <v>44955</v>
      </c>
      <c r="B15">
        <v>449.62840000000006</v>
      </c>
      <c r="C15">
        <v>446.78440000000001</v>
      </c>
      <c r="D15">
        <v>4</v>
      </c>
    </row>
    <row r="16" spans="1:4" x14ac:dyDescent="0.25">
      <c r="A16" s="1">
        <v>44956</v>
      </c>
      <c r="B16">
        <v>453.91280000000006</v>
      </c>
      <c r="C16">
        <v>450.78440000000001</v>
      </c>
      <c r="D16">
        <v>4</v>
      </c>
    </row>
    <row r="17" spans="1:4" x14ac:dyDescent="0.25">
      <c r="A17" s="1">
        <v>44957</v>
      </c>
      <c r="B17">
        <v>458.19720000000007</v>
      </c>
      <c r="C17">
        <v>454.78440000000001</v>
      </c>
      <c r="D17">
        <v>4</v>
      </c>
    </row>
    <row r="18" spans="1:4" x14ac:dyDescent="0.25">
      <c r="A18" s="1">
        <v>44958</v>
      </c>
      <c r="B18">
        <v>462.48160000000007</v>
      </c>
      <c r="C18">
        <v>458.78440000000001</v>
      </c>
      <c r="D18">
        <v>4</v>
      </c>
    </row>
    <row r="19" spans="1:4" x14ac:dyDescent="0.25">
      <c r="A19" s="1">
        <v>44959</v>
      </c>
      <c r="B19">
        <v>466.76600000000008</v>
      </c>
      <c r="C19">
        <v>462.78440000000001</v>
      </c>
      <c r="D19">
        <v>4</v>
      </c>
    </row>
    <row r="20" spans="1:4" x14ac:dyDescent="0.25">
      <c r="A20" s="1">
        <v>44960</v>
      </c>
      <c r="B20">
        <v>471.05040000000008</v>
      </c>
      <c r="C20">
        <v>466.78440000000001</v>
      </c>
      <c r="D20">
        <v>4</v>
      </c>
    </row>
    <row r="21" spans="1:4" x14ac:dyDescent="0.25">
      <c r="A21" s="1">
        <v>44961</v>
      </c>
      <c r="B21">
        <v>475.33480000000009</v>
      </c>
      <c r="C21">
        <v>470.78440000000001</v>
      </c>
      <c r="D21">
        <v>4</v>
      </c>
    </row>
    <row r="22" spans="1:4" x14ac:dyDescent="0.25">
      <c r="A22" s="1">
        <v>44962</v>
      </c>
      <c r="B22">
        <v>479.61920000000009</v>
      </c>
      <c r="C22">
        <v>474.78440000000001</v>
      </c>
      <c r="D22">
        <v>4</v>
      </c>
    </row>
    <row r="23" spans="1:4" x14ac:dyDescent="0.25">
      <c r="A23" s="1">
        <v>44963</v>
      </c>
      <c r="B23">
        <v>483.9036000000001</v>
      </c>
      <c r="C23">
        <v>478.78440000000001</v>
      </c>
      <c r="D23">
        <v>4</v>
      </c>
    </row>
    <row r="24" spans="1:4" x14ac:dyDescent="0.25">
      <c r="A24" s="1">
        <v>44964</v>
      </c>
      <c r="B24">
        <v>488.1880000000001</v>
      </c>
      <c r="C24">
        <v>482.78440000000001</v>
      </c>
      <c r="D24">
        <v>4</v>
      </c>
    </row>
    <row r="25" spans="1:4" x14ac:dyDescent="0.25">
      <c r="A25" s="1">
        <v>44965</v>
      </c>
      <c r="B25">
        <v>492.47240000000011</v>
      </c>
      <c r="C25">
        <v>486.78440000000001</v>
      </c>
      <c r="D25">
        <v>4</v>
      </c>
    </row>
    <row r="26" spans="1:4" x14ac:dyDescent="0.25">
      <c r="A26" s="1">
        <v>44966</v>
      </c>
      <c r="B26">
        <v>496.75680000000011</v>
      </c>
      <c r="C26">
        <v>490.78440000000001</v>
      </c>
      <c r="D26">
        <v>4</v>
      </c>
    </row>
    <row r="27" spans="1:4" x14ac:dyDescent="0.25">
      <c r="A27" s="1">
        <v>44967</v>
      </c>
      <c r="B27">
        <v>501.04120000000012</v>
      </c>
      <c r="C27">
        <v>494.78440000000001</v>
      </c>
      <c r="D27">
        <v>4</v>
      </c>
    </row>
    <row r="28" spans="1:4" x14ac:dyDescent="0.25">
      <c r="A28" s="1">
        <v>44968</v>
      </c>
      <c r="B28">
        <v>505.32560000000012</v>
      </c>
      <c r="C28">
        <v>498.78440000000001</v>
      </c>
      <c r="D28">
        <v>4</v>
      </c>
    </row>
    <row r="29" spans="1:4" x14ac:dyDescent="0.25">
      <c r="A29" s="1">
        <v>44969</v>
      </c>
      <c r="B29">
        <v>509.61000000000013</v>
      </c>
      <c r="C29">
        <v>502.78440000000001</v>
      </c>
      <c r="D29">
        <v>4</v>
      </c>
    </row>
    <row r="30" spans="1:4" x14ac:dyDescent="0.25">
      <c r="A30" s="1">
        <v>44970</v>
      </c>
      <c r="B30">
        <v>513.89440000000013</v>
      </c>
      <c r="C30">
        <v>506.78440000000001</v>
      </c>
      <c r="D30">
        <v>4</v>
      </c>
    </row>
    <row r="31" spans="1:4" x14ac:dyDescent="0.25">
      <c r="A31" s="1">
        <v>44971</v>
      </c>
      <c r="B31">
        <v>518.17880000000014</v>
      </c>
      <c r="C31">
        <v>510.78440000000001</v>
      </c>
      <c r="D31">
        <v>4</v>
      </c>
    </row>
    <row r="32" spans="1:4" x14ac:dyDescent="0.25">
      <c r="A32" s="1">
        <v>44972</v>
      </c>
      <c r="B32">
        <v>522.46320000000014</v>
      </c>
      <c r="C32">
        <v>514.78440000000001</v>
      </c>
      <c r="D32">
        <v>4</v>
      </c>
    </row>
    <row r="33" spans="1:4" x14ac:dyDescent="0.25">
      <c r="A33" s="1">
        <v>44973</v>
      </c>
      <c r="B33">
        <v>528.45140000000015</v>
      </c>
      <c r="C33">
        <v>520.78440000000001</v>
      </c>
      <c r="D33">
        <v>6</v>
      </c>
    </row>
    <row r="34" spans="1:4" x14ac:dyDescent="0.25">
      <c r="A34" s="1">
        <v>44974</v>
      </c>
      <c r="B34">
        <v>534.43960000000015</v>
      </c>
      <c r="C34">
        <v>526.78440000000001</v>
      </c>
      <c r="D34">
        <v>6</v>
      </c>
    </row>
    <row r="35" spans="1:4" x14ac:dyDescent="0.25">
      <c r="A35" s="1">
        <v>44975</v>
      </c>
      <c r="B35">
        <v>540.42780000000016</v>
      </c>
      <c r="C35">
        <v>532.78440000000001</v>
      </c>
      <c r="D35">
        <v>6</v>
      </c>
    </row>
    <row r="36" spans="1:4" x14ac:dyDescent="0.25">
      <c r="A36" s="1">
        <v>44976</v>
      </c>
      <c r="B36">
        <v>546.41600000000017</v>
      </c>
      <c r="C36">
        <v>538.78440000000001</v>
      </c>
      <c r="D36">
        <v>6</v>
      </c>
    </row>
    <row r="37" spans="1:4" x14ac:dyDescent="0.25">
      <c r="A37" s="1">
        <v>44977</v>
      </c>
      <c r="B37">
        <v>552.40420000000017</v>
      </c>
      <c r="C37">
        <v>544.78440000000001</v>
      </c>
      <c r="D37">
        <v>6</v>
      </c>
    </row>
    <row r="38" spans="1:4" x14ac:dyDescent="0.25">
      <c r="A38" s="1">
        <v>44978</v>
      </c>
      <c r="B38">
        <v>558.39240000000018</v>
      </c>
      <c r="C38">
        <v>550.78440000000001</v>
      </c>
      <c r="D38">
        <v>6</v>
      </c>
    </row>
    <row r="39" spans="1:4" x14ac:dyDescent="0.25">
      <c r="A39" s="1">
        <v>44979</v>
      </c>
      <c r="B39">
        <v>564.38060000000019</v>
      </c>
      <c r="C39">
        <v>556.78440000000001</v>
      </c>
      <c r="D39">
        <v>6</v>
      </c>
    </row>
    <row r="40" spans="1:4" x14ac:dyDescent="0.25">
      <c r="A40" s="1">
        <v>44980</v>
      </c>
      <c r="B40">
        <v>570.36880000000019</v>
      </c>
      <c r="C40">
        <v>562.78440000000001</v>
      </c>
      <c r="D40">
        <v>6</v>
      </c>
    </row>
    <row r="41" spans="1:4" x14ac:dyDescent="0.25">
      <c r="A41" s="1">
        <v>44981</v>
      </c>
      <c r="B41">
        <v>576.3570000000002</v>
      </c>
      <c r="C41">
        <v>568.78440000000001</v>
      </c>
      <c r="D41">
        <v>6</v>
      </c>
    </row>
    <row r="42" spans="1:4" x14ac:dyDescent="0.25">
      <c r="A42" s="1">
        <v>44982</v>
      </c>
      <c r="B42">
        <v>582.3452000000002</v>
      </c>
      <c r="C42">
        <v>574.78440000000001</v>
      </c>
      <c r="D42">
        <v>6</v>
      </c>
    </row>
    <row r="43" spans="1:4" x14ac:dyDescent="0.25">
      <c r="A43" s="1">
        <v>44983</v>
      </c>
      <c r="B43">
        <v>588.33340000000021</v>
      </c>
      <c r="C43">
        <v>580.78440000000001</v>
      </c>
      <c r="D43">
        <v>6</v>
      </c>
    </row>
    <row r="44" spans="1:4" x14ac:dyDescent="0.25">
      <c r="A44" s="1">
        <v>44984</v>
      </c>
      <c r="B44">
        <v>594.32160000000022</v>
      </c>
      <c r="C44">
        <v>586.78440000000001</v>
      </c>
      <c r="D44">
        <v>6</v>
      </c>
    </row>
    <row r="45" spans="1:4" x14ac:dyDescent="0.25">
      <c r="A45" s="1">
        <v>44985</v>
      </c>
      <c r="B45">
        <v>600.30980000000022</v>
      </c>
      <c r="C45">
        <v>592.78440000000001</v>
      </c>
      <c r="D45">
        <v>6</v>
      </c>
    </row>
    <row r="46" spans="1:4" x14ac:dyDescent="0.25">
      <c r="A46" s="1">
        <v>44986</v>
      </c>
      <c r="B46">
        <v>606.29800000000023</v>
      </c>
      <c r="C46">
        <v>598.78440000000001</v>
      </c>
      <c r="D46">
        <v>6</v>
      </c>
    </row>
    <row r="47" spans="1:4" x14ac:dyDescent="0.25">
      <c r="A47" s="1">
        <v>44987</v>
      </c>
      <c r="B47">
        <v>612.28620000000024</v>
      </c>
      <c r="C47">
        <v>604.78440000000001</v>
      </c>
      <c r="D47">
        <v>6</v>
      </c>
    </row>
    <row r="48" spans="1:4" x14ac:dyDescent="0.25">
      <c r="A48" s="1">
        <v>44988</v>
      </c>
      <c r="B48">
        <v>618.27440000000024</v>
      </c>
      <c r="C48">
        <v>610.78440000000001</v>
      </c>
      <c r="D48">
        <v>6</v>
      </c>
    </row>
    <row r="49" spans="1:4" x14ac:dyDescent="0.25">
      <c r="A49" s="1">
        <v>44989</v>
      </c>
      <c r="B49">
        <v>624.26260000000025</v>
      </c>
      <c r="C49">
        <v>616.78440000000001</v>
      </c>
      <c r="D49">
        <v>6</v>
      </c>
    </row>
    <row r="50" spans="1:4" x14ac:dyDescent="0.25">
      <c r="A50" s="1">
        <v>44990</v>
      </c>
      <c r="B50">
        <v>630.25080000000025</v>
      </c>
      <c r="C50">
        <v>622.78440000000001</v>
      </c>
      <c r="D50">
        <v>6</v>
      </c>
    </row>
    <row r="51" spans="1:4" x14ac:dyDescent="0.25">
      <c r="A51" s="1">
        <v>44991</v>
      </c>
      <c r="B51">
        <v>636.23900000000026</v>
      </c>
      <c r="C51">
        <v>628.78440000000001</v>
      </c>
      <c r="D51">
        <v>6</v>
      </c>
    </row>
    <row r="52" spans="1:4" x14ac:dyDescent="0.25">
      <c r="A52" s="1">
        <v>44992</v>
      </c>
      <c r="B52">
        <v>642.22720000000027</v>
      </c>
      <c r="C52">
        <v>634.78440000000001</v>
      </c>
      <c r="D52">
        <v>6</v>
      </c>
    </row>
    <row r="53" spans="1:4" x14ac:dyDescent="0.25">
      <c r="A53" s="1">
        <v>44993</v>
      </c>
      <c r="B53">
        <v>648.21540000000027</v>
      </c>
      <c r="C53">
        <v>640.78440000000001</v>
      </c>
      <c r="D53">
        <v>6</v>
      </c>
    </row>
    <row r="54" spans="1:4" x14ac:dyDescent="0.25">
      <c r="A54" s="1">
        <v>44994</v>
      </c>
      <c r="B54">
        <v>654.20360000000028</v>
      </c>
      <c r="C54">
        <v>646.78440000000001</v>
      </c>
      <c r="D54">
        <v>6</v>
      </c>
    </row>
    <row r="55" spans="1:4" x14ac:dyDescent="0.25">
      <c r="A55" s="1">
        <v>44995</v>
      </c>
      <c r="B55">
        <v>660.19180000000028</v>
      </c>
      <c r="C55">
        <v>652.78440000000001</v>
      </c>
      <c r="D55">
        <v>6</v>
      </c>
    </row>
    <row r="56" spans="1:4" x14ac:dyDescent="0.25">
      <c r="A56" s="1">
        <v>44996</v>
      </c>
      <c r="B56">
        <v>666.18000000000029</v>
      </c>
      <c r="C56">
        <v>658.78440000000001</v>
      </c>
      <c r="D56">
        <v>6</v>
      </c>
    </row>
    <row r="57" spans="1:4" x14ac:dyDescent="0.25">
      <c r="A57" s="1">
        <v>44997</v>
      </c>
      <c r="B57">
        <v>672.1682000000003</v>
      </c>
      <c r="C57">
        <v>664.78440000000001</v>
      </c>
      <c r="D57">
        <v>6</v>
      </c>
    </row>
    <row r="58" spans="1:4" x14ac:dyDescent="0.25">
      <c r="A58" s="1">
        <v>44998</v>
      </c>
      <c r="B58">
        <v>678.1564000000003</v>
      </c>
      <c r="C58">
        <v>670.78440000000001</v>
      </c>
      <c r="D58">
        <v>6</v>
      </c>
    </row>
    <row r="59" spans="1:4" x14ac:dyDescent="0.25">
      <c r="A59" s="1">
        <v>44999</v>
      </c>
      <c r="B59">
        <v>684.14460000000031</v>
      </c>
      <c r="C59">
        <v>676.78440000000001</v>
      </c>
      <c r="D59">
        <v>6</v>
      </c>
    </row>
    <row r="60" spans="1:4" x14ac:dyDescent="0.25">
      <c r="A60" s="1">
        <v>45000</v>
      </c>
      <c r="B60">
        <v>690.13280000000032</v>
      </c>
      <c r="C60">
        <v>682.78440000000001</v>
      </c>
      <c r="D60">
        <v>6</v>
      </c>
    </row>
    <row r="61" spans="1:4" x14ac:dyDescent="0.25">
      <c r="A61" s="1">
        <v>45001</v>
      </c>
      <c r="B61">
        <v>696.12100000000032</v>
      </c>
      <c r="C61">
        <v>688.78440000000001</v>
      </c>
      <c r="D61">
        <v>6</v>
      </c>
    </row>
    <row r="62" spans="1:4" x14ac:dyDescent="0.25">
      <c r="A62" s="1">
        <v>45002</v>
      </c>
      <c r="B62">
        <v>702.10920000000033</v>
      </c>
      <c r="C62">
        <v>694.78440000000001</v>
      </c>
      <c r="D62">
        <v>6</v>
      </c>
    </row>
    <row r="63" spans="1:4" x14ac:dyDescent="0.25">
      <c r="A63" s="1">
        <v>45003</v>
      </c>
      <c r="B63">
        <v>708.09740000000033</v>
      </c>
      <c r="C63">
        <v>700.78440000000001</v>
      </c>
      <c r="D63">
        <v>6</v>
      </c>
    </row>
    <row r="64" spans="1:4" x14ac:dyDescent="0.25">
      <c r="A64" s="1">
        <v>45004</v>
      </c>
      <c r="B64">
        <v>714.08560000000034</v>
      </c>
      <c r="C64">
        <v>706.78440000000001</v>
      </c>
      <c r="D64">
        <v>6</v>
      </c>
    </row>
    <row r="65" spans="1:4" x14ac:dyDescent="0.25">
      <c r="A65" s="1">
        <v>45005</v>
      </c>
      <c r="B65">
        <v>720.07380000000035</v>
      </c>
      <c r="C65">
        <v>712.78440000000001</v>
      </c>
      <c r="D65">
        <v>6</v>
      </c>
    </row>
    <row r="66" spans="1:4" x14ac:dyDescent="0.25">
      <c r="A66" s="1">
        <v>45006</v>
      </c>
      <c r="B66">
        <v>726.06200000000035</v>
      </c>
      <c r="C66">
        <v>718.78440000000001</v>
      </c>
      <c r="D66">
        <v>6</v>
      </c>
    </row>
    <row r="67" spans="1:4" x14ac:dyDescent="0.25">
      <c r="A67" s="1">
        <v>45007</v>
      </c>
      <c r="B67">
        <v>732.05020000000036</v>
      </c>
      <c r="C67">
        <v>724.78440000000001</v>
      </c>
      <c r="D67">
        <v>6</v>
      </c>
    </row>
    <row r="68" spans="1:4" x14ac:dyDescent="0.25">
      <c r="A68" s="1">
        <v>45008</v>
      </c>
      <c r="B68">
        <v>738.03840000000037</v>
      </c>
      <c r="C68">
        <v>730.78440000000001</v>
      </c>
      <c r="D68">
        <v>6</v>
      </c>
    </row>
    <row r="69" spans="1:4" x14ac:dyDescent="0.25">
      <c r="A69" s="1">
        <v>45009</v>
      </c>
      <c r="B69">
        <v>744.02660000000037</v>
      </c>
      <c r="C69">
        <v>736.78440000000001</v>
      </c>
      <c r="D69">
        <v>6</v>
      </c>
    </row>
    <row r="70" spans="1:4" x14ac:dyDescent="0.25">
      <c r="A70" s="1">
        <v>45010</v>
      </c>
      <c r="B70">
        <v>750.01480000000038</v>
      </c>
      <c r="C70">
        <v>742.78440000000001</v>
      </c>
      <c r="D70">
        <v>6</v>
      </c>
    </row>
    <row r="71" spans="1:4" x14ac:dyDescent="0.25">
      <c r="A71" s="1">
        <v>45011</v>
      </c>
      <c r="B71">
        <v>756.00300000000038</v>
      </c>
      <c r="C71">
        <v>748.78440000000001</v>
      </c>
      <c r="D71">
        <v>6</v>
      </c>
    </row>
    <row r="72" spans="1:4" x14ac:dyDescent="0.25">
      <c r="A72" s="1">
        <v>45012</v>
      </c>
      <c r="B72">
        <v>761.99120000000039</v>
      </c>
      <c r="C72">
        <v>754.78440000000001</v>
      </c>
      <c r="D72">
        <v>6</v>
      </c>
    </row>
    <row r="73" spans="1:4" x14ac:dyDescent="0.25">
      <c r="A73" s="1">
        <v>45013</v>
      </c>
      <c r="B73">
        <v>767.9794000000004</v>
      </c>
      <c r="C73">
        <v>760.78440000000001</v>
      </c>
      <c r="D73">
        <v>6</v>
      </c>
    </row>
    <row r="74" spans="1:4" x14ac:dyDescent="0.25">
      <c r="A74" s="1">
        <v>45014</v>
      </c>
      <c r="B74">
        <v>773.9676000000004</v>
      </c>
      <c r="C74">
        <v>766.78440000000001</v>
      </c>
      <c r="D74">
        <v>6</v>
      </c>
    </row>
    <row r="75" spans="1:4" x14ac:dyDescent="0.25">
      <c r="A75" s="1">
        <v>45015</v>
      </c>
      <c r="B75">
        <v>779.95580000000041</v>
      </c>
      <c r="C75">
        <v>772.78440000000001</v>
      </c>
      <c r="D75">
        <v>6</v>
      </c>
    </row>
    <row r="76" spans="1:4" x14ac:dyDescent="0.25">
      <c r="A76" s="1">
        <v>45016</v>
      </c>
      <c r="B76">
        <v>785.94400000000041</v>
      </c>
      <c r="C76">
        <v>778.78440000000001</v>
      </c>
      <c r="D76">
        <v>6</v>
      </c>
    </row>
    <row r="77" spans="1:4" x14ac:dyDescent="0.25">
      <c r="A77" s="1">
        <v>45017</v>
      </c>
      <c r="B77">
        <v>791.93220000000042</v>
      </c>
      <c r="C77">
        <v>784.78440000000001</v>
      </c>
      <c r="D77">
        <v>6</v>
      </c>
    </row>
    <row r="78" spans="1:4" x14ac:dyDescent="0.25">
      <c r="A78" s="1">
        <v>45018</v>
      </c>
      <c r="B78">
        <v>797.92040000000043</v>
      </c>
      <c r="C78">
        <v>790.78440000000001</v>
      </c>
      <c r="D78">
        <v>6</v>
      </c>
    </row>
    <row r="79" spans="1:4" x14ac:dyDescent="0.25">
      <c r="A79" s="1">
        <v>45019</v>
      </c>
      <c r="B79">
        <v>803.90860000000043</v>
      </c>
      <c r="C79">
        <v>796.78440000000001</v>
      </c>
      <c r="D79">
        <v>6</v>
      </c>
    </row>
    <row r="80" spans="1:4" x14ac:dyDescent="0.25">
      <c r="A80" s="1">
        <v>45020</v>
      </c>
      <c r="B80">
        <v>809.89680000000044</v>
      </c>
      <c r="C80">
        <v>802.78440000000001</v>
      </c>
      <c r="D80">
        <v>6</v>
      </c>
    </row>
    <row r="81" spans="1:4" x14ac:dyDescent="0.25">
      <c r="A81" s="1">
        <v>45021</v>
      </c>
      <c r="B81">
        <v>815.88500000000045</v>
      </c>
      <c r="C81">
        <v>808.78440000000001</v>
      </c>
      <c r="D81">
        <v>6</v>
      </c>
    </row>
    <row r="82" spans="1:4" x14ac:dyDescent="0.25">
      <c r="A82" s="1">
        <v>45022</v>
      </c>
      <c r="B82">
        <v>821.87320000000045</v>
      </c>
      <c r="C82">
        <v>814.78440000000001</v>
      </c>
      <c r="D82">
        <v>6</v>
      </c>
    </row>
    <row r="83" spans="1:4" x14ac:dyDescent="0.25">
      <c r="A83" s="1">
        <v>45023</v>
      </c>
      <c r="B83">
        <v>827.86140000000046</v>
      </c>
      <c r="C83">
        <v>820.78440000000001</v>
      </c>
      <c r="D83">
        <v>6</v>
      </c>
    </row>
    <row r="84" spans="1:4" x14ac:dyDescent="0.25">
      <c r="A84" s="1">
        <v>45024</v>
      </c>
      <c r="B84">
        <v>833.84960000000046</v>
      </c>
      <c r="C84">
        <v>826.78440000000001</v>
      </c>
      <c r="D84">
        <v>6</v>
      </c>
    </row>
    <row r="85" spans="1:4" x14ac:dyDescent="0.25">
      <c r="A85" s="1">
        <v>45025</v>
      </c>
      <c r="B85">
        <v>839.83780000000047</v>
      </c>
      <c r="C85">
        <v>832.78440000000001</v>
      </c>
      <c r="D85">
        <v>6</v>
      </c>
    </row>
    <row r="86" spans="1:4" x14ac:dyDescent="0.25">
      <c r="A86" s="1">
        <v>45026</v>
      </c>
      <c r="B86">
        <v>845.82600000000048</v>
      </c>
      <c r="C86">
        <v>838.78440000000001</v>
      </c>
      <c r="D86">
        <v>6</v>
      </c>
    </row>
    <row r="87" spans="1:4" x14ac:dyDescent="0.25">
      <c r="A87" s="1">
        <v>45027</v>
      </c>
      <c r="B87">
        <v>851.81420000000048</v>
      </c>
      <c r="C87">
        <v>844.78440000000001</v>
      </c>
      <c r="D87">
        <v>6</v>
      </c>
    </row>
    <row r="88" spans="1:4" x14ac:dyDescent="0.25">
      <c r="A88" s="1">
        <v>45028</v>
      </c>
      <c r="B88">
        <v>857.80240000000049</v>
      </c>
      <c r="C88">
        <v>850.78440000000001</v>
      </c>
      <c r="D88">
        <v>6</v>
      </c>
    </row>
    <row r="89" spans="1:4" x14ac:dyDescent="0.25">
      <c r="A89" s="1">
        <v>45029</v>
      </c>
      <c r="B89">
        <v>863.7906000000005</v>
      </c>
      <c r="C89">
        <v>856.78440000000001</v>
      </c>
      <c r="D89">
        <v>6</v>
      </c>
    </row>
    <row r="90" spans="1:4" x14ac:dyDescent="0.25">
      <c r="A90" s="1">
        <v>45030</v>
      </c>
      <c r="B90">
        <v>869.7788000000005</v>
      </c>
      <c r="C90">
        <v>862.78440000000001</v>
      </c>
      <c r="D90">
        <v>6</v>
      </c>
    </row>
    <row r="91" spans="1:4" x14ac:dyDescent="0.25">
      <c r="A91" s="1">
        <v>45031</v>
      </c>
      <c r="B91">
        <v>875.76700000000051</v>
      </c>
      <c r="C91">
        <v>868.78440000000001</v>
      </c>
      <c r="D91">
        <v>6</v>
      </c>
    </row>
    <row r="92" spans="1:4" x14ac:dyDescent="0.25">
      <c r="A92" s="1">
        <v>45032</v>
      </c>
      <c r="B92">
        <v>881.75520000000051</v>
      </c>
      <c r="C92">
        <v>874.78440000000001</v>
      </c>
      <c r="D92">
        <v>6</v>
      </c>
    </row>
    <row r="93" spans="1:4" x14ac:dyDescent="0.25">
      <c r="A93" s="1">
        <v>45033</v>
      </c>
      <c r="B93">
        <v>887.74340000000052</v>
      </c>
      <c r="C93">
        <v>880.78440000000001</v>
      </c>
      <c r="D93">
        <v>6</v>
      </c>
    </row>
    <row r="94" spans="1:4" x14ac:dyDescent="0.25">
      <c r="A94" s="1">
        <v>45034</v>
      </c>
      <c r="B94">
        <v>893.73160000000053</v>
      </c>
      <c r="C94">
        <v>886.78440000000001</v>
      </c>
      <c r="D94">
        <v>6</v>
      </c>
    </row>
    <row r="95" spans="1:4" x14ac:dyDescent="0.25">
      <c r="A95" s="1">
        <v>45035</v>
      </c>
      <c r="B95">
        <v>899.71980000000053</v>
      </c>
      <c r="C95">
        <v>892.78440000000001</v>
      </c>
      <c r="D95">
        <v>6</v>
      </c>
    </row>
    <row r="96" spans="1:4" x14ac:dyDescent="0.25">
      <c r="A96" s="1">
        <v>45036</v>
      </c>
      <c r="B96">
        <v>905.70800000000054</v>
      </c>
      <c r="C96">
        <v>898.78440000000001</v>
      </c>
      <c r="D96">
        <v>6</v>
      </c>
    </row>
    <row r="97" spans="1:4" x14ac:dyDescent="0.25">
      <c r="A97" s="1">
        <v>45037</v>
      </c>
      <c r="B97">
        <v>911.69620000000054</v>
      </c>
      <c r="C97">
        <v>904.78440000000001</v>
      </c>
      <c r="D97">
        <v>6</v>
      </c>
    </row>
    <row r="98" spans="1:4" x14ac:dyDescent="0.25">
      <c r="A98" s="1">
        <v>45038</v>
      </c>
      <c r="B98">
        <v>917.68440000000055</v>
      </c>
      <c r="C98">
        <v>910.78440000000001</v>
      </c>
      <c r="D98">
        <v>6</v>
      </c>
    </row>
    <row r="99" spans="1:4" x14ac:dyDescent="0.25">
      <c r="A99" s="1">
        <v>45039</v>
      </c>
      <c r="B99">
        <v>923.67260000000056</v>
      </c>
      <c r="C99">
        <v>916.78440000000001</v>
      </c>
      <c r="D99">
        <v>6</v>
      </c>
    </row>
    <row r="100" spans="1:4" x14ac:dyDescent="0.25">
      <c r="A100" s="1">
        <v>45040</v>
      </c>
      <c r="B100">
        <v>929.66080000000056</v>
      </c>
      <c r="C100">
        <v>922.78440000000001</v>
      </c>
      <c r="D100">
        <v>6</v>
      </c>
    </row>
    <row r="101" spans="1:4" x14ac:dyDescent="0.25">
      <c r="A101" s="1">
        <v>45041</v>
      </c>
      <c r="B101">
        <v>935.64900000000057</v>
      </c>
      <c r="C101">
        <v>928.78440000000001</v>
      </c>
      <c r="D101">
        <v>6</v>
      </c>
    </row>
    <row r="102" spans="1:4" x14ac:dyDescent="0.25">
      <c r="A102" s="1">
        <v>45042</v>
      </c>
      <c r="B102">
        <v>941.63720000000058</v>
      </c>
      <c r="C102">
        <v>934.78440000000001</v>
      </c>
      <c r="D102">
        <v>6</v>
      </c>
    </row>
    <row r="103" spans="1:4" x14ac:dyDescent="0.25">
      <c r="A103" s="1">
        <v>45043</v>
      </c>
      <c r="B103">
        <v>947.62540000000058</v>
      </c>
      <c r="C103">
        <v>940.78440000000001</v>
      </c>
      <c r="D103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109249473E83498FD20776E08C5E0F" ma:contentTypeVersion="13" ma:contentTypeDescription="Create a new document." ma:contentTypeScope="" ma:versionID="01cd04b0d9d15c7562a64b1cdb0c7942">
  <xsd:schema xmlns:xsd="http://www.w3.org/2001/XMLSchema" xmlns:xs="http://www.w3.org/2001/XMLSchema" xmlns:p="http://schemas.microsoft.com/office/2006/metadata/properties" xmlns:ns2="788a7f71-d517-4459-9b49-b67943d01bf2" xmlns:ns3="1a5e4a85-af74-4714-9898-d85d4fc01275" targetNamespace="http://schemas.microsoft.com/office/2006/metadata/properties" ma:root="true" ma:fieldsID="f6d1284a9822433d8531d164ffa2dc28" ns2:_="" ns3:_="">
    <xsd:import namespace="788a7f71-d517-4459-9b49-b67943d01bf2"/>
    <xsd:import namespace="1a5e4a85-af74-4714-9898-d85d4fc01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a7f71-d517-4459-9b49-b67943d01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d6338f5-88ad-4bfa-a903-c8d72a8e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e4a85-af74-4714-9898-d85d4fc01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848033d-f959-49e6-aa5e-35691936c168}" ma:internalName="TaxCatchAll" ma:showField="CatchAllData" ma:web="1a5e4a85-af74-4714-9898-d85d4fc012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8a7f71-d517-4459-9b49-b67943d01bf2">
      <Terms xmlns="http://schemas.microsoft.com/office/infopath/2007/PartnerControls"/>
    </lcf76f155ced4ddcb4097134ff3c332f>
    <TaxCatchAll xmlns="1a5e4a85-af74-4714-9898-d85d4fc01275" xsi:nil="true"/>
  </documentManagement>
</p:properties>
</file>

<file path=customXml/itemProps1.xml><?xml version="1.0" encoding="utf-8"?>
<ds:datastoreItem xmlns:ds="http://schemas.openxmlformats.org/officeDocument/2006/customXml" ds:itemID="{733863C2-89DC-480B-8D57-83FAAB98B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8a7f71-d517-4459-9b49-b67943d01bf2"/>
    <ds:schemaRef ds:uri="1a5e4a85-af74-4714-9898-d85d4fc01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6A57B-1304-4BB6-B167-08054A112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3557A-A8F5-46C3-954A-0A68C9B9FE9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a5e4a85-af74-4714-9898-d85d4fc01275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788a7f71-d517-4459-9b49-b67943d01bf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Forenklet</vt:lpstr>
      <vt:lpstr>Datautregning</vt:lpstr>
      <vt:lpstr>Startfôringsberegning</vt:lpstr>
      <vt:lpstr>ukedag</vt:lpstr>
      <vt:lpstr>Pivot dag for dag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Stein Johannessen</dc:creator>
  <cp:keywords/>
  <dc:description/>
  <cp:lastModifiedBy>Ruben Johansen</cp:lastModifiedBy>
  <cp:revision/>
  <dcterms:created xsi:type="dcterms:W3CDTF">2021-11-15T13:15:16Z</dcterms:created>
  <dcterms:modified xsi:type="dcterms:W3CDTF">2023-05-25T06:18:01Z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0x01010066109249473E83498FD20776E08C5E0F</vt:lpwstr>
  </property>
  <property fmtid="{D5CDD505-2E9C-101B-9397-08002B2CF9AE}" pid="3" name="MediaServiceImageTags">
    <vt:lpwstr/>
  </property>
</Properties>
</file>